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35" firstSheet="1" activeTab="1"/>
  </bookViews>
  <sheets>
    <sheet name="Mode d'emploi" sheetId="1" r:id="rId1"/>
    <sheet name="Coûts fixes" sheetId="2" r:id="rId2"/>
    <sheet name="Coûts_gains variables_ Dom1" sheetId="3" r:id="rId3"/>
    <sheet name="Coûts_gains variables_ Dom2" sheetId="4" r:id="rId4"/>
    <sheet name="Coûts_gains variables_Dom3" sheetId="5" r:id="rId5"/>
    <sheet name="Coûts_gains variables_Dom4" sheetId="6" r:id="rId6"/>
    <sheet name="Coûts_gains variables_Dom5" sheetId="7" r:id="rId7"/>
    <sheet name="Coûts_gains variables_Dom6" sheetId="8" r:id="rId8"/>
    <sheet name="Estimation annuelle" sheetId="9" r:id="rId9"/>
    <sheet name="Synthese" sheetId="10" r:id="rId10"/>
  </sheets>
  <definedNames>
    <definedName name="_xlnm.Print_Area" localSheetId="1">'Coûts fixes'!$A$2:$I$25</definedName>
    <definedName name="_xlnm.Print_Area" localSheetId="6">'Coûts_gains variables_Dom5'!$A$1:$Q$88</definedName>
    <definedName name="_xlnm.Print_Area" localSheetId="7">'Coûts_gains variables_Dom6'!$A$1:$Q$87</definedName>
    <definedName name="_xlnm.Print_Area" localSheetId="8">'Estimation annuelle'!$A$3:$H$38</definedName>
    <definedName name="_xlnm.Print_Area" localSheetId="9">'Synthese'!$A$3:$M$84</definedName>
  </definedNames>
  <calcPr fullCalcOnLoad="1"/>
</workbook>
</file>

<file path=xl/comments10.xml><?xml version="1.0" encoding="utf-8"?>
<comments xmlns="http://schemas.openxmlformats.org/spreadsheetml/2006/main">
  <authors>
    <author/>
  </authors>
  <commentList>
    <comment ref="A40" authorId="0">
      <text>
        <r>
          <rPr>
            <b/>
            <sz val="8"/>
            <color indexed="8"/>
            <rFont val="Tahoma"/>
            <family val="2"/>
          </rPr>
          <t>On considère que ces gains ne se font que la première année.</t>
        </r>
      </text>
    </comment>
    <comment ref="A53" authorId="0">
      <text>
        <r>
          <rPr>
            <b/>
            <sz val="8"/>
            <color indexed="8"/>
            <rFont val="Tahoma"/>
            <family val="2"/>
          </rPr>
          <t>Lorsqu'il est positif, on fait des bénéfices (Gains&gt; Coûts)</t>
        </r>
      </text>
    </comment>
    <comment ref="L53" authorId="0">
      <text>
        <r>
          <rPr>
            <b/>
            <sz val="8"/>
            <color indexed="8"/>
            <rFont val="Tahoma"/>
            <family val="2"/>
          </rPr>
          <t>Voici le gain final, sur toute la durée du projet.</t>
        </r>
      </text>
    </comment>
  </commentList>
</comments>
</file>

<file path=xl/comments2.xml><?xml version="1.0" encoding="utf-8"?>
<comments xmlns="http://schemas.openxmlformats.org/spreadsheetml/2006/main">
  <authors>
    <author/>
  </authors>
  <commentList>
    <comment ref="D5" authorId="0">
      <text>
        <r>
          <rPr>
            <b/>
            <sz val="8"/>
            <color indexed="8"/>
            <rFont val="Tahoma"/>
            <family val="2"/>
          </rPr>
          <t>Dans la synthèse, les coûts en K€ internes et externes seront additionés</t>
        </r>
      </text>
    </comment>
    <comment ref="D6" authorId="0">
      <text>
        <r>
          <rPr>
            <b/>
            <sz val="8"/>
            <color indexed="8"/>
            <rFont val="Tahoma"/>
            <family val="2"/>
          </rPr>
          <t>CQL= Cellule qualité logicielle.</t>
        </r>
      </text>
    </comment>
    <comment ref="F6" authorId="0">
      <text>
        <r>
          <rPr>
            <b/>
            <sz val="8"/>
            <color indexed="8"/>
            <rFont val="Tahoma"/>
            <family val="2"/>
          </rPr>
          <t>Les valeurs en MH ne sont qu'une aide à la saisie, c'est le montant en K€ qui importe vraiment.</t>
        </r>
      </text>
    </comment>
    <comment ref="A7" authorId="0">
      <text>
        <r>
          <rPr>
            <b/>
            <sz val="8"/>
            <color indexed="8"/>
            <rFont val="Tahoma"/>
            <family val="2"/>
          </rPr>
          <t>Coûts Etude/mise en oeuvre initiale (Cellule Qualite Logiciel)</t>
        </r>
      </text>
    </comment>
    <comment ref="C8" authorId="0">
      <text>
        <r>
          <rPr>
            <b/>
            <sz val="8"/>
            <color indexed="8"/>
            <rFont val="Tahoma"/>
            <family val="2"/>
          </rPr>
          <t>Etude démarche/process/choix outillage</t>
        </r>
      </text>
    </comment>
    <comment ref="C9" authorId="0">
      <text>
        <r>
          <rPr>
            <b/>
            <sz val="8"/>
            <color indexed="8"/>
            <rFont val="Tahoma"/>
            <family val="2"/>
          </rPr>
          <t>Mise en place orga, processus, formation (hors outillage)</t>
        </r>
      </text>
    </comment>
    <comment ref="C10" authorId="0">
      <text>
        <r>
          <rPr>
            <b/>
            <sz val="8"/>
            <color indexed="8"/>
            <rFont val="Tahoma"/>
            <family val="2"/>
          </rPr>
          <t>Coûts projet mise en place outillage</t>
        </r>
      </text>
    </comment>
    <comment ref="C11" authorId="0">
      <text>
        <r>
          <rPr>
            <b/>
            <sz val="8"/>
            <color indexed="8"/>
            <rFont val="Tahoma"/>
            <family val="2"/>
          </rPr>
          <t>Consulting/Pilotage/expertise qualimétrie (AMO)</t>
        </r>
      </text>
    </comment>
    <comment ref="C12" authorId="0">
      <text>
        <r>
          <rPr>
            <b/>
            <sz val="8"/>
            <color indexed="8"/>
            <rFont val="Tahoma"/>
            <family val="2"/>
          </rPr>
          <t>Intégration et paramétrage (Intégrateur)</t>
        </r>
      </text>
    </comment>
    <comment ref="C13" authorId="0">
      <text>
        <r>
          <rPr>
            <b/>
            <sz val="8"/>
            <color indexed="8"/>
            <rFont val="Tahoma"/>
            <family val="2"/>
          </rPr>
          <t>Codage règles spécifiques + adaptation (Editeur)</t>
        </r>
      </text>
    </comment>
    <comment ref="C14" authorId="0">
      <text>
        <r>
          <rPr>
            <b/>
            <sz val="8"/>
            <color indexed="8"/>
            <rFont val="Tahoma"/>
            <family val="2"/>
          </rPr>
          <t>Coût outillage/licence (Editeur)</t>
        </r>
      </text>
    </comment>
    <comment ref="F14" authorId="0">
      <text>
        <r>
          <rPr>
            <b/>
            <sz val="8"/>
            <color indexed="8"/>
            <rFont val="Tahoma"/>
            <family val="2"/>
          </rPr>
          <t xml:space="preserve">Certaines cases sont grisées car il n'y a pas de valeur en m/h. Seulement un forfait exprimé en K/€
</t>
        </r>
      </text>
    </comment>
    <comment ref="C15" authorId="0">
      <text>
        <r>
          <rPr>
            <b/>
            <sz val="8"/>
            <color indexed="8"/>
            <rFont val="Tahoma"/>
            <family val="2"/>
          </rPr>
          <t>Coût infrastructure initial (matériel+ exploit)</t>
        </r>
      </text>
    </comment>
    <comment ref="A18" authorId="0">
      <text>
        <r>
          <rPr>
            <b/>
            <sz val="8"/>
            <color indexed="8"/>
            <rFont val="Tahoma"/>
            <family val="2"/>
          </rPr>
          <t>Coûts maintien et évolution démarche</t>
        </r>
      </text>
    </comment>
    <comment ref="C19" authorId="0">
      <text>
        <r>
          <rPr>
            <b/>
            <sz val="8"/>
            <color indexed="8"/>
            <rFont val="Tahoma"/>
            <family val="2"/>
          </rPr>
          <t>Pilotage/ Coûts fixes CQL</t>
        </r>
      </text>
    </comment>
    <comment ref="C20" authorId="0">
      <text>
        <r>
          <rPr>
            <b/>
            <sz val="8"/>
            <color indexed="8"/>
            <rFont val="Tahoma"/>
            <family val="2"/>
          </rPr>
          <t>Evolution de la démarche</t>
        </r>
      </text>
    </comment>
    <comment ref="A21" authorId="0">
      <text>
        <r>
          <rPr>
            <b/>
            <sz val="8"/>
            <color indexed="8"/>
            <rFont val="Tahoma"/>
            <family val="2"/>
          </rPr>
          <t>Coûts outillage</t>
        </r>
      </text>
    </comment>
    <comment ref="C22" authorId="0">
      <text>
        <r>
          <rPr>
            <b/>
            <sz val="8"/>
            <color indexed="8"/>
            <rFont val="Tahoma"/>
            <family val="2"/>
          </rPr>
          <t>Mise à jour de C12 et C13</t>
        </r>
      </text>
    </comment>
    <comment ref="C23" authorId="0">
      <text>
        <r>
          <rPr>
            <b/>
            <sz val="8"/>
            <color indexed="8"/>
            <rFont val="Tahoma"/>
            <family val="2"/>
          </rPr>
          <t>15 à 18% des coûts outillage/licence</t>
        </r>
      </text>
    </comment>
    <comment ref="C24" authorId="0">
      <text>
        <r>
          <rPr>
            <b/>
            <sz val="8"/>
            <color indexed="8"/>
            <rFont val="Tahoma"/>
            <family val="2"/>
          </rPr>
          <t>Mise à jour de C15</t>
        </r>
      </text>
    </comment>
    <comment ref="A25" authorId="0">
      <text>
        <r>
          <rPr>
            <b/>
            <sz val="8"/>
            <color indexed="8"/>
            <rFont val="Tahoma"/>
            <family val="2"/>
          </rPr>
          <t>Administration de la solution (hors support)</t>
        </r>
      </text>
    </comment>
  </commentList>
</comments>
</file>

<file path=xl/comments3.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4.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5.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6.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7.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E15" authorId="0">
      <text>
        <r>
          <rPr>
            <b/>
            <sz val="8"/>
            <color indexed="8"/>
            <rFont val="Tahoma"/>
            <family val="2"/>
          </rPr>
          <t xml:space="preserve">Ces valeurs sont exprimées en jours/projet
</t>
        </r>
      </text>
    </comment>
    <comment ref="F16" authorId="0">
      <text>
        <r>
          <rPr>
            <b/>
            <sz val="8"/>
            <color indexed="8"/>
            <rFont val="Tahoma"/>
            <family val="2"/>
          </rPr>
          <t xml:space="preserve">Petit projet
</t>
        </r>
      </text>
    </comment>
    <comment ref="H16" authorId="0">
      <text>
        <r>
          <rPr>
            <b/>
            <sz val="8"/>
            <color indexed="8"/>
            <rFont val="Tahoma"/>
            <family val="2"/>
          </rPr>
          <t>Petit projet.</t>
        </r>
      </text>
    </comment>
    <comment ref="F17" authorId="0">
      <text>
        <r>
          <rPr>
            <b/>
            <sz val="8"/>
            <color indexed="8"/>
            <rFont val="Tahoma"/>
            <family val="2"/>
          </rPr>
          <t xml:space="preserve">Projet moyen
</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On considère que ces gains sont dégréssifs sur 5 ans.</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8.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E15" authorId="0">
      <text>
        <r>
          <rPr>
            <b/>
            <sz val="8"/>
            <color indexed="8"/>
            <rFont val="Tahoma"/>
            <family val="2"/>
          </rPr>
          <t xml:space="preserve">Ces valeurs sont exprimées en jours/projet
</t>
        </r>
      </text>
    </comment>
    <comment ref="F16" authorId="0">
      <text>
        <r>
          <rPr>
            <b/>
            <sz val="8"/>
            <color indexed="8"/>
            <rFont val="Tahoma"/>
            <family val="2"/>
          </rPr>
          <t xml:space="preserve">Petit projet
</t>
        </r>
      </text>
    </comment>
    <comment ref="H16" authorId="0">
      <text>
        <r>
          <rPr>
            <b/>
            <sz val="8"/>
            <color indexed="8"/>
            <rFont val="Tahoma"/>
            <family val="2"/>
          </rPr>
          <t>Petit projet.</t>
        </r>
      </text>
    </comment>
    <comment ref="F17" authorId="0">
      <text>
        <r>
          <rPr>
            <b/>
            <sz val="8"/>
            <color indexed="8"/>
            <rFont val="Tahoma"/>
            <family val="2"/>
          </rPr>
          <t xml:space="preserve">Projet moyen
</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On considère que ces gains sont dégréssifs sur 5 ans.</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9.xml><?xml version="1.0" encoding="utf-8"?>
<comments xmlns="http://schemas.openxmlformats.org/spreadsheetml/2006/main">
  <authors>
    <author/>
  </authors>
  <commentList>
    <comment ref="E37" authorId="0">
      <text>
        <r>
          <rPr>
            <b/>
            <sz val="8"/>
            <color indexed="8"/>
            <rFont val="Tahoma"/>
            <family val="2"/>
          </rPr>
          <t>En K€</t>
        </r>
      </text>
    </comment>
    <comment ref="F37" authorId="0">
      <text>
        <r>
          <rPr>
            <b/>
            <sz val="8"/>
            <color indexed="8"/>
            <rFont val="Tahoma"/>
            <family val="2"/>
          </rPr>
          <t>En K€</t>
        </r>
      </text>
    </comment>
    <comment ref="G37" authorId="0">
      <text>
        <r>
          <rPr>
            <b/>
            <sz val="8"/>
            <color indexed="8"/>
            <rFont val="Tahoma"/>
            <family val="2"/>
          </rPr>
          <t xml:space="preserve">En K€
</t>
        </r>
      </text>
    </comment>
    <comment ref="H37" authorId="0">
      <text>
        <r>
          <rPr>
            <b/>
            <sz val="8"/>
            <color indexed="8"/>
            <rFont val="Tahoma"/>
            <family val="2"/>
          </rPr>
          <t xml:space="preserve">En K€
</t>
        </r>
      </text>
    </comment>
    <comment ref="I37" authorId="0">
      <text>
        <r>
          <rPr>
            <b/>
            <sz val="8"/>
            <color indexed="8"/>
            <rFont val="Tahoma"/>
            <family val="2"/>
          </rPr>
          <t xml:space="preserve">En K€
</t>
        </r>
      </text>
    </comment>
    <comment ref="J37" authorId="0">
      <text>
        <r>
          <rPr>
            <b/>
            <sz val="8"/>
            <color indexed="8"/>
            <rFont val="Tahoma"/>
            <family val="2"/>
          </rPr>
          <t xml:space="preserve">En K€
</t>
        </r>
      </text>
    </comment>
  </commentList>
</comments>
</file>

<file path=xl/sharedStrings.xml><?xml version="1.0" encoding="utf-8"?>
<sst xmlns="http://schemas.openxmlformats.org/spreadsheetml/2006/main" count="1306" uniqueCount="316">
  <si>
    <t>MODE D'EMPLOI</t>
  </si>
  <si>
    <t>Cette feuille de calcul est la version 0 d'une feuille de calcul visant à harmoniser le calcul du ROI de la qualimétrie entre grands comptes dyu club Qualimetrie. Suite à utilisation de cette v0 par quelques sociétés</t>
  </si>
  <si>
    <t xml:space="preserve"> "pilote", une v1 sera diffusée aux membres du club qualimetrie. Dans cette phase "pilote", n'hésitez pas à fournir vos remarques/questions/propositions de modifications sur la feuille à contact@clubqualimetrie.fr</t>
  </si>
  <si>
    <t>A) Comment remplir ?</t>
  </si>
  <si>
    <t xml:space="preserve">L'entreprise peut choisir de segmenter son activité informatique en plusieurs domaines, homogènes en terme de calcul du ROI, et différenciables comme centres de coûts/profits.  </t>
  </si>
  <si>
    <t xml:space="preserve">En première approche, nous préconisons peu de domaines, par exemple 4 domaines : technos "legacy" maintenues en interne, en externe et "nouvelles" technos en interne, externe. Ensuite, cette segmentation pourra être enrichie  </t>
  </si>
  <si>
    <t>en différenciant les projets et la maintenance ou en segmentant davantage les technologies (SAP, L4G, PHP...), voire en segmentant selon le fonctionnel. La version actuelle de la feuille de calcul prévoit jusque 6 domaines, n'hésitez pas à nous contacter en cas de besoin de feuilles supplémentaires.</t>
  </si>
  <si>
    <t>Les coûts fixes</t>
  </si>
  <si>
    <t xml:space="preserve">Les paramètres surlignés </t>
  </si>
  <si>
    <t>de cette manière</t>
  </si>
  <si>
    <t>sont pré-enregistrés, mais ils peuvent être modifés par l'entreprise. Ils dépendent du domaine et pourraient être (idéalement) identiques d'une entreprise à l'autre</t>
  </si>
  <si>
    <t>doivent être entrés par l'entreprise.</t>
  </si>
  <si>
    <t>Les données affichées</t>
  </si>
  <si>
    <t>sont calculées et ne devraient pas être saisies</t>
  </si>
  <si>
    <t>Des bulles d'aides sont présentes un peu partout pour vous guider, sur les cases dont le bord haut-droit est en rouge !</t>
  </si>
  <si>
    <t>L'entreprise doit tout d'abord préciser les montants de ses coûts fixes (sur la feuille Etude de cas Coûts fixes).</t>
  </si>
  <si>
    <t>Les coûts variables</t>
  </si>
  <si>
    <t xml:space="preserve">L'entreprise doit par la suite préciser ses coûts variables (Sur chaque feuille de domaine). </t>
  </si>
  <si>
    <t xml:space="preserve">Sur chaque feuille de coûts variables ainsi que sur la feuille de synthèse, certaines valeurs varient  en </t>
  </si>
  <si>
    <t xml:space="preserve">fonction de l'emploi ou non de sous-traitants.: </t>
  </si>
  <si>
    <t>Lorsqu'il y a sous-traitance, entrer "1" dans la case prévue (J10 dans chaque domaine), lorsqu'il n'y a pas sous-traitance, entrer "0"</t>
  </si>
  <si>
    <t>Ces valeurs influeront sur le coût du mois-homme. Ci-dessous, un tableau récapitulatif:</t>
  </si>
  <si>
    <t>Coût d'un MH devt Interne (incluant régie evt) (kE)</t>
  </si>
  <si>
    <t>Nb jours/mois</t>
  </si>
  <si>
    <t>Coût d'un MH Externe dev (kE)</t>
  </si>
  <si>
    <t>Coût d'un MH Externe méthode qualimetrie (kE)</t>
  </si>
  <si>
    <t>Coût d'un MH Externe contrôle qualimetrie (kE)</t>
  </si>
  <si>
    <t>Pour certains gains, on considère que la montée en puissance des gains est progressive  (liée notamment à la montée en compétence des équipe et l'adoption des bonnes pratiques qualimétriques)</t>
  </si>
  <si>
    <t>Pour d'autres (ceux en maintenance récurrents sur la durée de vie de l'application), ils sont dégressifs mais cumulatifs</t>
  </si>
  <si>
    <t>Gains liés à un meilleur diagnostic</t>
  </si>
  <si>
    <t>Année 1</t>
  </si>
  <si>
    <t>Année 2</t>
  </si>
  <si>
    <t>Annee 3 et +</t>
  </si>
  <si>
    <t>Meilleur pilotage du projet</t>
  </si>
  <si>
    <t>Meilleure communication</t>
  </si>
  <si>
    <t>Meilleure appréciation des risques</t>
  </si>
  <si>
    <t>Augmentation des compétences</t>
  </si>
  <si>
    <t>Informations techniques pour équipe développement</t>
  </si>
  <si>
    <t>Gains liés à une meilleure qualité</t>
  </si>
  <si>
    <t>Année 3</t>
  </si>
  <si>
    <t>Année 4</t>
  </si>
  <si>
    <t>Année 5</t>
  </si>
  <si>
    <t>Gains pendant le projet/l'opération de maintenance</t>
  </si>
  <si>
    <t>Gains sur autres développement en réutilisation éventuelle</t>
  </si>
  <si>
    <t>Gains en maintenance MOE sur la durée de vie appli</t>
  </si>
  <si>
    <t>Gains métiers en prod</t>
  </si>
  <si>
    <t>Gains exploitation en prod</t>
  </si>
  <si>
    <t>Autres gains</t>
  </si>
  <si>
    <t>B) Présentation des feuilles</t>
  </si>
  <si>
    <t>1) La feuille des coûts fixes.</t>
  </si>
  <si>
    <t>Ce sont les coûts initiaux, nécéssaires pour lancer le projet, ainsi que les coûts récurrents, qui devront être supportés chaque année.</t>
  </si>
  <si>
    <t>Ils peuvent être internes à l'entreprise, par exemple les coût nécéssaires à l'adaptation des infrastructures et de l'outillage, ou à la formation</t>
  </si>
  <si>
    <t>du personnel. Ils peuvent aussi être externes, par exemple le consulting ou l'expertise qualimétrie. (Unité: MH et K€)</t>
  </si>
  <si>
    <t>- Certaines valeurs ne sont exprimées qu'en K€, cela signifie que l'entreprise a proposé un forfait, mais n'a pas précisé combien de temps.</t>
  </si>
  <si>
    <t>2) Les feuilles des coûts variables.</t>
  </si>
  <si>
    <t>Présentent les coûts relatifs à la qualimétrie, ainsi que tous les gains.</t>
  </si>
  <si>
    <t>Note: jusqu'à la ligne 36, dans les colonnes "ex côté…" les valeurs sont des jours.</t>
  </si>
  <si>
    <t xml:space="preserve">3) La feuille d'estimation annuelle. </t>
  </si>
  <si>
    <t>C'est une présentation simplifiée exposant pour une année le total des coûts et des gains, dans chaque domaine.</t>
  </si>
  <si>
    <t xml:space="preserve">Les coûts concernent d'une part la cellule qualimétrique, et d'autre part le projet, tandis que les gains ne concernent que </t>
  </si>
  <si>
    <t>le projet. Les valeurs sont présentées en K€</t>
  </si>
  <si>
    <t>4) La feuille de synthèse.</t>
  </si>
  <si>
    <t xml:space="preserve">La feuille de synthèse présente l'évolution sur cinq ans des coûts et des gains, du côté de la cellule qualimétrique et du côté du projet. </t>
  </si>
  <si>
    <t>Les valeurs sont exprimées en K€. On prend ici plusieurs hypothèses:</t>
  </si>
  <si>
    <t>- Le "Coûts maintien et évolution démarche" n'entre en jeu que la seconde année, et est constant.</t>
  </si>
  <si>
    <t>- Les autres coûts récurents, et les coûts de mise en œuvre sur développement sont constants.</t>
  </si>
  <si>
    <t>Il est toutefois possible que, dans les faits, ces coûts connaissent une diminution.</t>
  </si>
  <si>
    <t>À noter que le ROI total est cumulatif (ex: l'année 5 comprend aussi la somme des quatre années précédentes)</t>
  </si>
  <si>
    <t>Etude de cas Estimation ROI Qualimétrie. Coûts fixes</t>
  </si>
  <si>
    <t>Coût initial du projet Qualimétrie (infrastructure, démarche)</t>
  </si>
  <si>
    <t xml:space="preserve">Interne </t>
  </si>
  <si>
    <t>Externe</t>
  </si>
  <si>
    <t>Commentaire</t>
  </si>
  <si>
    <t>mh CQL</t>
  </si>
  <si>
    <t>Keuros</t>
  </si>
  <si>
    <t>mh</t>
  </si>
  <si>
    <t>keuros</t>
  </si>
  <si>
    <t>Coûts Etude/mise en oeuvre initiale (Cellule Qualite Logiciel)</t>
  </si>
  <si>
    <t>Etude démarche/process/choix outillage</t>
  </si>
  <si>
    <t>Pris en charge en interne (et/ou par une sté spécialisée-facultatif)</t>
  </si>
  <si>
    <t>Mise en place orga, processus, formation (hors outillage)</t>
  </si>
  <si>
    <t>Coûts projet mise en place outillage</t>
  </si>
  <si>
    <t>Consulting/Pilotage/expertise qualimétrie (AMO)</t>
  </si>
  <si>
    <t>Intégration et paramétrage (Intégrateur)</t>
  </si>
  <si>
    <t>Pris en charge par  l'éditeur (ou un intégrateur spécialisé -facultatif)</t>
  </si>
  <si>
    <t>Codage règles spécifiques + adaptation (Editeur)</t>
  </si>
  <si>
    <t>Coût outillage/licence (Editeur)</t>
  </si>
  <si>
    <t>Coût infrastructure initial (matériel+ exploit)</t>
  </si>
  <si>
    <t>Coûts récurrents (/an)</t>
  </si>
  <si>
    <t>Coûts maintien et évolution démarche</t>
  </si>
  <si>
    <t>Pilotage/ Coûts fixes CQL</t>
  </si>
  <si>
    <t>Evolution de la démarche</t>
  </si>
  <si>
    <t>A partir de la deuxième année</t>
  </si>
  <si>
    <t>Coûts outillage</t>
  </si>
  <si>
    <t>Paramétrage/évolution démarche</t>
  </si>
  <si>
    <t>Maintenance outillage/licence</t>
  </si>
  <si>
    <t>Coûts infrastructure récurrents + exploitation système</t>
  </si>
  <si>
    <t>Administration de la solution (hors support)</t>
  </si>
  <si>
    <t>Exemple de domaine</t>
  </si>
  <si>
    <t>Phase</t>
  </si>
  <si>
    <t>Charge (%)</t>
  </si>
  <si>
    <t>Charge (MH)</t>
  </si>
  <si>
    <t>dont forfait.</t>
  </si>
  <si>
    <t xml:space="preserve">Avec une charge MOE de </t>
  </si>
  <si>
    <t>Mois homme</t>
  </si>
  <si>
    <t>Tps montée compétences nx arrivants</t>
  </si>
  <si>
    <t>Pilotage</t>
  </si>
  <si>
    <t>Répartie en</t>
  </si>
  <si>
    <t>homme</t>
  </si>
  <si>
    <t>Turn over</t>
  </si>
  <si>
    <t>%</t>
  </si>
  <si>
    <t>Etude Amont</t>
  </si>
  <si>
    <t xml:space="preserve">Répartie en </t>
  </si>
  <si>
    <t>Projets/applis</t>
  </si>
  <si>
    <t>coûts maintenance corrective ultérieurs</t>
  </si>
  <si>
    <t>Analyse détaillée</t>
  </si>
  <si>
    <t>dont</t>
  </si>
  <si>
    <t>Petit</t>
  </si>
  <si>
    <t>coûts maintenance évolutive ultérieurs</t>
  </si>
  <si>
    <t>(De 0 à 30)</t>
  </si>
  <si>
    <t>Développements - tests unitaires</t>
  </si>
  <si>
    <t>Moyen</t>
  </si>
  <si>
    <t>coûts maintenance adaptative ultérieurs</t>
  </si>
  <si>
    <t>Recette intégration projet</t>
  </si>
  <si>
    <t>externe</t>
  </si>
  <si>
    <t>Complexe</t>
  </si>
  <si>
    <t>Coûts exploit</t>
  </si>
  <si>
    <t>Support externe</t>
  </si>
  <si>
    <t>Nb d'audits/projets</t>
  </si>
  <si>
    <t>/an</t>
  </si>
  <si>
    <t>Recette intégration/technique</t>
  </si>
  <si>
    <t>s/s traitance contrôle qualimétrie</t>
  </si>
  <si>
    <t>Oui = 1  Non = 0</t>
  </si>
  <si>
    <t>Recette fonctionnelle + Conduite du Chgt</t>
  </si>
  <si>
    <t>interne</t>
  </si>
  <si>
    <t>ss traitance dev</t>
  </si>
  <si>
    <t>Total Projet</t>
  </si>
  <si>
    <t>Coûts mise en œuvre sur  developpements</t>
  </si>
  <si>
    <t>ex côté CQ</t>
  </si>
  <si>
    <t>MH</t>
  </si>
  <si>
    <t>K€</t>
  </si>
  <si>
    <t>ex côté projet</t>
  </si>
  <si>
    <t>k€</t>
  </si>
  <si>
    <t>Unité d'œuvre</t>
  </si>
  <si>
    <t>Coûts de promotion Qualimétrie (avant)</t>
  </si>
  <si>
    <t>Coûts promotion offre service</t>
  </si>
  <si>
    <t xml:space="preserve">Nb j/projet utilisateur </t>
  </si>
  <si>
    <t>Nécessité démarche "commerciale" amont</t>
  </si>
  <si>
    <t>Coûts formation à la qualimétrie + sensibilisation bonnes pratiques</t>
  </si>
  <si>
    <t>Coûts formalisation exigences qualimétriques génériques et intégration solution</t>
  </si>
  <si>
    <t>Coûts de mise en œuvre qualimétrie sur projet (pendant)</t>
  </si>
  <si>
    <t>Coûts audits/contrôles</t>
  </si>
  <si>
    <t>Nb j/analyse</t>
  </si>
  <si>
    <t>Coûts support au projet sur les résultats de la qualimétrie</t>
  </si>
  <si>
    <t>A séparer du support méthodes/outils requis par le projet</t>
  </si>
  <si>
    <t xml:space="preserve">Coûts de prise en compte qualimétrie sur projet </t>
  </si>
  <si>
    <t>Surcoût de developpement liés aux tests unitaires</t>
  </si>
  <si>
    <t>% de Charge dev (0 à 30%)</t>
  </si>
  <si>
    <t>Surcoût de developpement liée aux autres précos</t>
  </si>
  <si>
    <t>-</t>
  </si>
  <si>
    <t>% de Charge dev</t>
  </si>
  <si>
    <t>Coûts relivraisons spécifiques</t>
  </si>
  <si>
    <t>Coûts support méthode/outils supplémentaire</t>
  </si>
  <si>
    <t>% charge support (De 0 à 5%)</t>
  </si>
  <si>
    <t>Forfaitisé ?</t>
  </si>
  <si>
    <t>Coûts support à remédiation</t>
  </si>
  <si>
    <t>hors contour ?</t>
  </si>
  <si>
    <t>Autres coûts</t>
  </si>
  <si>
    <t>Gains Liés à un meilleur diagnostic</t>
  </si>
  <si>
    <t>Meilleur pilotage  (indépendamment sous-traitance)</t>
  </si>
  <si>
    <t>% charge pilotage</t>
  </si>
  <si>
    <t>Aide à la sélection des fournisseurs (amélioration productivité)</t>
  </si>
  <si>
    <t>% charge  fournisseur</t>
  </si>
  <si>
    <t>Si pas de sous-traitance, NA</t>
  </si>
  <si>
    <t>Aide à la sélection des fournisseurs (réduction risque)</t>
  </si>
  <si>
    <t>%charge fournisseur</t>
  </si>
  <si>
    <t>Aide à la négociation des fournisseurs</t>
  </si>
  <si>
    <t>% charge fournisseur (De 0 à 2%)</t>
  </si>
  <si>
    <t>Moins de risques d'avenants fournisseur</t>
  </si>
  <si>
    <t>Avec la hierarchie</t>
  </si>
  <si>
    <t>% charge pilotage/reporting (De 0 à 2%)</t>
  </si>
  <si>
    <t>Au sein du projet avec augmentation de la motivation (ssi dev interne)</t>
  </si>
  <si>
    <t>% charge dev</t>
  </si>
  <si>
    <t>Permettre des décisions plus tôt (arrêt)</t>
  </si>
  <si>
    <t>% de charge totale</t>
  </si>
  <si>
    <t>Permettre des décisions plus tôt (réorganisation)</t>
  </si>
  <si>
    <t>Augmentation pertinence dev (productivite phase dev)</t>
  </si>
  <si>
    <t>% de Charge dev (De 0 à 5%)</t>
  </si>
  <si>
    <t>Eventuellement valorisé au niveau des moindres avenant fournisseur</t>
  </si>
  <si>
    <t>Réduction du coût unitaire du turn over</t>
  </si>
  <si>
    <t>réduction période improductivité sur nouveaux entrants (0-5%)</t>
  </si>
  <si>
    <t>Augmentation de motivation (productivité)</t>
  </si>
  <si>
    <t>% de Charge dev (De 0 à 2%)</t>
  </si>
  <si>
    <t>Augmentation motivation (Baisse du turn over)</t>
  </si>
  <si>
    <t>% baisse du Taux de turn over (De 0 à 2%)</t>
  </si>
  <si>
    <t>Indications des endroits spécifiques à améliorer</t>
  </si>
  <si>
    <t>Charge dev sous contrôle</t>
  </si>
  <si>
    <t>Outils de productivité spécifiques (analyse impacts)</t>
  </si>
  <si>
    <t>Hors contour</t>
  </si>
  <si>
    <t>Moins besoin de support</t>
  </si>
  <si>
    <t>Charge support induite sous contrôle (mh) (De 0 à 5%)</t>
  </si>
  <si>
    <t>Gain en dev/tests unitaires</t>
  </si>
  <si>
    <t>% charge dev (De 0 à 5%)</t>
  </si>
  <si>
    <t>Gain en intégration</t>
  </si>
  <si>
    <t>% charge integration tecnique (de 0 à 5%)</t>
  </si>
  <si>
    <t xml:space="preserve">Gains Liés à une meilleure qualité (tous dev internalisés ou forfaitisés) </t>
  </si>
  <si>
    <t>Gains en dev/tests unitaires</t>
  </si>
  <si>
    <t>% charge dev (De 0 à 20%)</t>
  </si>
  <si>
    <t>Gains en recette intégration</t>
  </si>
  <si>
    <t>% charge intégration</t>
  </si>
  <si>
    <t>Gain en charge MOE correction recette fonctionnelles</t>
  </si>
  <si>
    <t>% charge MOE recette fonctionnelle</t>
  </si>
  <si>
    <t>Gain en charge AMO recette fonctionnelle</t>
  </si>
  <si>
    <t>Non chiffré ?</t>
  </si>
  <si>
    <t>% charge AMO recette fonctionnelle</t>
  </si>
  <si>
    <t>Gains sur autres développements en réutilisation éventuelle</t>
  </si>
  <si>
    <t>Gain en fréquence de réutilisation</t>
  </si>
  <si>
    <t>charge dev (De 0 à 2%)</t>
  </si>
  <si>
    <t xml:space="preserve">Gain lors de la réutilisation </t>
  </si>
  <si>
    <t>charge dev  (De 0 à 2%)</t>
  </si>
  <si>
    <t>Diminution coûts maintenance corrective</t>
  </si>
  <si>
    <t>coûts maintenance corrective ultérieurs (De 5 à 10%)</t>
  </si>
  <si>
    <t>Diminution coûts maintenance évolutive</t>
  </si>
  <si>
    <t>Diminution coûts maintenance adaptative</t>
  </si>
  <si>
    <t>coûts maintenance adaptative ultérieurs (De 5 à 10%)</t>
  </si>
  <si>
    <t>Gain agilité liée à l'évolutivité améliorée (+ business)</t>
  </si>
  <si>
    <t>Gain utilisateur en qualité service (perf, tenue en charge)</t>
  </si>
  <si>
    <t>Gain exploitation Economies pour garantir QS</t>
  </si>
  <si>
    <t xml:space="preserve"> </t>
  </si>
  <si>
    <t>Cobol/Legacy devt en interne</t>
  </si>
  <si>
    <t>Temps d'adaptation</t>
  </si>
  <si>
    <t>Support Externe</t>
  </si>
  <si>
    <t>% charge support</t>
  </si>
  <si>
    <t>Meilleur pilotage  (hors sous-traitance)</t>
  </si>
  <si>
    <t>% montant fournisseur</t>
  </si>
  <si>
    <t>Moins de risques d'avenants fourniseur</t>
  </si>
  <si>
    <t>% charge pilotage/reporting</t>
  </si>
  <si>
    <t>Au sein du projet avec augmentation de la motivation</t>
  </si>
  <si>
    <t>réduction période improductivité sur nouveaux entrants</t>
  </si>
  <si>
    <t>% baisse du Taux de turn over</t>
  </si>
  <si>
    <t>Charge support induite sous contrôle (mh)</t>
  </si>
  <si>
    <t>Gain en tests unitaires</t>
  </si>
  <si>
    <t>% charge integration</t>
  </si>
  <si>
    <t xml:space="preserve">charge dev </t>
  </si>
  <si>
    <t>Estimation Annuelle</t>
  </si>
  <si>
    <t>COÛTS</t>
  </si>
  <si>
    <t>Cellule qualimétrique</t>
  </si>
  <si>
    <t>Total</t>
  </si>
  <si>
    <t>Dom1</t>
  </si>
  <si>
    <t>Dom 2</t>
  </si>
  <si>
    <t>Dom3</t>
  </si>
  <si>
    <t>Dom4</t>
  </si>
  <si>
    <t>Dom5</t>
  </si>
  <si>
    <t>Dom6</t>
  </si>
  <si>
    <t>Coûts de promotion qualimétrie (avant)</t>
  </si>
  <si>
    <t>Coûts de mise en oeuvre qualimétrie sur projet (pendant)</t>
  </si>
  <si>
    <t>Coûts de prise en compte qualimétrie sur projet</t>
  </si>
  <si>
    <t>GAINS</t>
  </si>
  <si>
    <t>Synthèse</t>
  </si>
  <si>
    <t xml:space="preserve">                       Année 1</t>
  </si>
  <si>
    <t>CQ</t>
  </si>
  <si>
    <t>Projets</t>
  </si>
  <si>
    <t xml:space="preserve">             Année 2</t>
  </si>
  <si>
    <t xml:space="preserve">            Année 3</t>
  </si>
  <si>
    <t xml:space="preserve">                Année 4</t>
  </si>
  <si>
    <t xml:space="preserve">               Année 5</t>
  </si>
  <si>
    <t>Coûts de mise en oevre qualimétrie sur projet (pendant)</t>
  </si>
  <si>
    <t>GAINS meilleur diagnostic - Coûts</t>
  </si>
  <si>
    <t xml:space="preserve">ROI meilleur diagnostic </t>
  </si>
  <si>
    <t>Non chiffré</t>
  </si>
  <si>
    <t>ROI Total. (en K€)</t>
  </si>
  <si>
    <t xml:space="preserve"> COÜTS MAINTENANCE actualisés Dom1</t>
  </si>
  <si>
    <t>A</t>
  </si>
  <si>
    <t>B</t>
  </si>
  <si>
    <t>C</t>
  </si>
  <si>
    <t>GAINS MAINTENANCE theorique dom1</t>
  </si>
  <si>
    <t>GAINS en K/€ dom1</t>
  </si>
  <si>
    <t>Reduc COUTS MAINTENANCE dom2</t>
  </si>
  <si>
    <t>GAINS MAINTENANCE theorique dom2</t>
  </si>
  <si>
    <t>GAINS en K/€ dom2</t>
  </si>
  <si>
    <t>Reduc COÜTS MAINTENANCE Dom3</t>
  </si>
  <si>
    <t>GAINS MAINTENANCE theorique dom3</t>
  </si>
  <si>
    <t>GAINS en K/€ dom3</t>
  </si>
  <si>
    <t>Coûts exploitation en prod, dom1</t>
  </si>
  <si>
    <t>Gains exploitation en prod, dom1</t>
  </si>
  <si>
    <t>EN K/€</t>
  </si>
  <si>
    <t>Coûts exploitation en prod, dom2</t>
  </si>
  <si>
    <t>Gains exploitation en prod, dom2</t>
  </si>
  <si>
    <t xml:space="preserve"> COÜTS MAINTENANCE actualisés Dom4</t>
  </si>
  <si>
    <t>GAINS MAINTENANCE theorique dom4</t>
  </si>
  <si>
    <t>GAINS en K/€ dom4</t>
  </si>
  <si>
    <t>Reduc COUTS MAINTENANCE dom5</t>
  </si>
  <si>
    <t>GAINS MAINTENANCE theorique dom5</t>
  </si>
  <si>
    <t>GAINS en K/€ dom5</t>
  </si>
  <si>
    <t>Reduc COÜTS MAINTENANCE Dom6</t>
  </si>
  <si>
    <t>GAINS MAINTENANCE theorique dom6</t>
  </si>
  <si>
    <t>GAINS en K/€ dom6</t>
  </si>
  <si>
    <t>Coûts exploitation en prod, dom3</t>
  </si>
  <si>
    <t>Gains exploitation en prod, dom3</t>
  </si>
  <si>
    <t>Coûts exploitation en prod, dom4</t>
  </si>
  <si>
    <t>Gains exploitation en prod, dom4</t>
  </si>
  <si>
    <t>Coûts exploitation en prod, dom5</t>
  </si>
  <si>
    <t>Gains exploitation en prod, dom5</t>
  </si>
  <si>
    <t>Coûts exploitation en prod, dom6</t>
  </si>
  <si>
    <t>Gains exploitation en prod, dom6</t>
  </si>
  <si>
    <t>Gaîns meilleur qualité - Coûts variables</t>
  </si>
  <si>
    <t>Gains cumulés Qualité-coûts variables</t>
  </si>
  <si>
    <t>Pacbase NSDK</t>
  </si>
  <si>
    <t>Dev forfaitisé</t>
  </si>
  <si>
    <t>Déploiement progressif solution an 1</t>
  </si>
  <si>
    <t>Déploiement progressif solution an 2</t>
  </si>
  <si>
    <t>Déploiement progressif solution an 3+</t>
  </si>
  <si>
    <t>Déploiement progressif solution an 4</t>
  </si>
  <si>
    <t>Déploiement progressif solution an 5</t>
  </si>
  <si>
    <t>Coûts prise en compte (après)</t>
  </si>
  <si>
    <t>Ex : Archi cible interne (Java)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</si>
</sst>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s>
  <fonts count="45">
    <font>
      <sz val="10"/>
      <name val="Arial"/>
      <family val="2"/>
    </font>
    <font>
      <b/>
      <sz val="10"/>
      <color indexed="12"/>
      <name val="Arial"/>
      <family val="2"/>
    </font>
    <font>
      <sz val="16"/>
      <color indexed="48"/>
      <name val="Comic Sans MS"/>
      <family val="4"/>
    </font>
    <font>
      <sz val="10"/>
      <color indexed="50"/>
      <name val="Arial"/>
      <family val="2"/>
    </font>
    <font>
      <b/>
      <i/>
      <sz val="10"/>
      <color indexed="12"/>
      <name val="Arial"/>
      <family val="2"/>
    </font>
    <font>
      <i/>
      <sz val="10"/>
      <name val="Arial"/>
      <family val="2"/>
    </font>
    <font>
      <i/>
      <u val="single"/>
      <sz val="10"/>
      <color indexed="50"/>
      <name val="Arial"/>
      <family val="2"/>
    </font>
    <font>
      <u val="single"/>
      <sz val="14"/>
      <color indexed="52"/>
      <name val="Comic Sans MS"/>
      <family val="4"/>
    </font>
    <font>
      <u val="single"/>
      <sz val="10"/>
      <color indexed="50"/>
      <name val="Arial"/>
      <family val="2"/>
    </font>
    <font>
      <u val="single"/>
      <sz val="10"/>
      <name val="Arial"/>
      <family val="2"/>
    </font>
    <font>
      <b/>
      <i/>
      <u val="single"/>
      <sz val="12"/>
      <color indexed="8"/>
      <name val="Arial"/>
      <family val="2"/>
    </font>
    <font>
      <sz val="10"/>
      <color indexed="8"/>
      <name val="Arial"/>
      <family val="2"/>
    </font>
    <font>
      <sz val="10"/>
      <color indexed="57"/>
      <name val="Arial"/>
      <family val="2"/>
    </font>
    <font>
      <b/>
      <sz val="10"/>
      <name val="Arial"/>
      <family val="2"/>
    </font>
    <font>
      <i/>
      <sz val="10"/>
      <color indexed="25"/>
      <name val="Arial"/>
      <family val="2"/>
    </font>
    <font>
      <b/>
      <u val="single"/>
      <sz val="10"/>
      <color indexed="12"/>
      <name val="Arial"/>
      <family val="2"/>
    </font>
    <font>
      <u val="single"/>
      <sz val="10"/>
      <color indexed="48"/>
      <name val="Arial"/>
      <family val="2"/>
    </font>
    <font>
      <sz val="10"/>
      <color indexed="48"/>
      <name val="Arial"/>
      <family val="2"/>
    </font>
    <font>
      <b/>
      <sz val="14"/>
      <color indexed="51"/>
      <name val="Arial"/>
      <family val="2"/>
    </font>
    <font>
      <sz val="10"/>
      <color indexed="51"/>
      <name val="Arial"/>
      <family val="2"/>
    </font>
    <font>
      <b/>
      <sz val="12"/>
      <name val="Arial"/>
      <family val="2"/>
    </font>
    <font>
      <b/>
      <sz val="11"/>
      <name val="Arial"/>
      <family val="2"/>
    </font>
    <font>
      <b/>
      <sz val="12"/>
      <color indexed="12"/>
      <name val="Arial"/>
      <family val="2"/>
    </font>
    <font>
      <b/>
      <sz val="8"/>
      <color indexed="8"/>
      <name val="Tahoma"/>
      <family val="2"/>
    </font>
    <font>
      <sz val="11"/>
      <name val="Arial"/>
      <family val="2"/>
    </font>
    <font>
      <sz val="12"/>
      <name val="Arial"/>
      <family val="2"/>
    </font>
    <font>
      <b/>
      <sz val="11"/>
      <color indexed="12"/>
      <name val="Arial"/>
      <family val="2"/>
    </font>
    <font>
      <sz val="8"/>
      <name val="Arial"/>
      <family val="2"/>
    </font>
    <font>
      <b/>
      <sz val="16"/>
      <name val="Arial"/>
      <family val="2"/>
    </font>
    <font>
      <sz val="16"/>
      <name val="Arial"/>
      <family val="2"/>
    </font>
    <font>
      <b/>
      <sz val="16"/>
      <color indexed="51"/>
      <name val="Arial"/>
      <family val="2"/>
    </font>
    <font>
      <sz val="16"/>
      <color indexed="51"/>
      <name val="Arial"/>
      <family val="2"/>
    </font>
    <font>
      <sz val="16"/>
      <color indexed="12"/>
      <name val="Arial"/>
      <family val="2"/>
    </font>
    <font>
      <sz val="10"/>
      <color indexed="12"/>
      <name val="Arial"/>
      <family val="2"/>
    </font>
    <font>
      <b/>
      <sz val="9"/>
      <color indexed="8"/>
      <name val="Tahoma"/>
      <family val="2"/>
    </font>
    <font>
      <b/>
      <sz val="16"/>
      <color indexed="12"/>
      <name val="Arial"/>
      <family val="2"/>
    </font>
    <font>
      <b/>
      <sz val="10"/>
      <color indexed="48"/>
      <name val="Arial"/>
      <family val="2"/>
    </font>
    <font>
      <b/>
      <u val="single"/>
      <sz val="14"/>
      <name val="Arial"/>
      <family val="2"/>
    </font>
    <font>
      <b/>
      <sz val="12"/>
      <color indexed="10"/>
      <name val="Arial"/>
      <family val="2"/>
    </font>
    <font>
      <sz val="14"/>
      <name val="Arial"/>
      <family val="2"/>
    </font>
    <font>
      <b/>
      <sz val="14"/>
      <name val="Arial"/>
      <family val="2"/>
    </font>
    <font>
      <b/>
      <sz val="12"/>
      <color indexed="8"/>
      <name val="Arial"/>
      <family val="2"/>
    </font>
    <font>
      <sz val="10.5"/>
      <color indexed="8"/>
      <name val="Arial"/>
      <family val="2"/>
    </font>
    <font>
      <b/>
      <sz val="10.5"/>
      <color indexed="8"/>
      <name val="Arial"/>
      <family val="2"/>
    </font>
    <font>
      <b/>
      <sz val="8"/>
      <name val="Arial"/>
      <family val="2"/>
    </font>
  </fonts>
  <fills count="17">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s>
  <borders count="75">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79">
    <xf numFmtId="0" fontId="0" fillId="0" borderId="0" xfId="0" applyAlignment="1">
      <alignment/>
    </xf>
    <xf numFmtId="0" fontId="1" fillId="2" borderId="0" xfId="0" applyFont="1" applyFill="1" applyAlignment="1">
      <alignment/>
    </xf>
    <xf numFmtId="0" fontId="0" fillId="2" borderId="0" xfId="0" applyFont="1" applyFill="1" applyAlignment="1">
      <alignment/>
    </xf>
    <xf numFmtId="0" fontId="2" fillId="2" borderId="1" xfId="0" applyFont="1" applyFill="1" applyBorder="1" applyAlignment="1">
      <alignment/>
    </xf>
    <xf numFmtId="0" fontId="3" fillId="2" borderId="2" xfId="0" applyFont="1" applyFill="1" applyBorder="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0" fillId="3" borderId="0" xfId="0" applyFont="1" applyFill="1" applyAlignment="1">
      <alignment/>
    </xf>
    <xf numFmtId="0" fontId="0" fillId="4" borderId="0" xfId="0" applyFont="1" applyFill="1" applyAlignment="1">
      <alignment/>
    </xf>
    <xf numFmtId="0" fontId="0" fillId="5" borderId="0" xfId="0" applyFont="1" applyFill="1" applyAlignment="1">
      <alignment/>
    </xf>
    <xf numFmtId="0" fontId="0" fillId="0" borderId="0" xfId="0" applyFont="1" applyFill="1" applyAlignment="1">
      <alignment/>
    </xf>
    <xf numFmtId="49" fontId="0" fillId="2" borderId="0" xfId="0" applyNumberFormat="1" applyFont="1" applyFill="1" applyAlignment="1">
      <alignment/>
    </xf>
    <xf numFmtId="49" fontId="5" fillId="2" borderId="0" xfId="0" applyNumberFormat="1" applyFont="1" applyFill="1" applyAlignment="1">
      <alignment/>
    </xf>
    <xf numFmtId="0" fontId="0" fillId="2" borderId="3" xfId="0" applyFont="1" applyFill="1" applyBorder="1" applyAlignment="1">
      <alignment/>
    </xf>
    <xf numFmtId="0" fontId="0" fillId="2" borderId="4" xfId="0" applyFont="1" applyFill="1" applyBorder="1" applyAlignment="1">
      <alignment/>
    </xf>
    <xf numFmtId="0" fontId="1" fillId="4" borderId="5" xfId="17" applyNumberFormat="1" applyFont="1" applyFill="1" applyBorder="1" applyAlignment="1" applyProtection="1">
      <alignment/>
      <protection/>
    </xf>
    <xf numFmtId="0" fontId="0" fillId="2" borderId="6" xfId="0" applyFont="1" applyFill="1" applyBorder="1" applyAlignment="1">
      <alignment/>
    </xf>
    <xf numFmtId="0" fontId="1" fillId="4" borderId="7" xfId="0" applyFont="1" applyFill="1" applyBorder="1" applyAlignment="1">
      <alignment/>
    </xf>
    <xf numFmtId="0" fontId="0" fillId="2" borderId="0" xfId="0"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1" fillId="4" borderId="10" xfId="17" applyNumberFormat="1" applyFont="1" applyFill="1" applyBorder="1" applyAlignment="1" applyProtection="1">
      <alignment/>
      <protection/>
    </xf>
    <xf numFmtId="0" fontId="0" fillId="2" borderId="11" xfId="0" applyFont="1" applyFill="1" applyBorder="1" applyAlignment="1">
      <alignment/>
    </xf>
    <xf numFmtId="0" fontId="0" fillId="2" borderId="12" xfId="0" applyFont="1" applyFill="1" applyBorder="1" applyAlignment="1">
      <alignment/>
    </xf>
    <xf numFmtId="0" fontId="0" fillId="2" borderId="13" xfId="0" applyFont="1" applyFill="1" applyBorder="1" applyAlignment="1">
      <alignment/>
    </xf>
    <xf numFmtId="0" fontId="0" fillId="2" borderId="14" xfId="0" applyFont="1" applyFill="1" applyBorder="1" applyAlignment="1">
      <alignment/>
    </xf>
    <xf numFmtId="0" fontId="1" fillId="4" borderId="15" xfId="17" applyNumberFormat="1" applyFont="1" applyFill="1" applyBorder="1" applyAlignment="1" applyProtection="1">
      <alignment/>
      <protection/>
    </xf>
    <xf numFmtId="0" fontId="0" fillId="2" borderId="16" xfId="0" applyFont="1" applyFill="1" applyBorder="1" applyAlignment="1">
      <alignment/>
    </xf>
    <xf numFmtId="0" fontId="0" fillId="2" borderId="17" xfId="0" applyFont="1" applyFill="1" applyBorder="1" applyAlignment="1">
      <alignment/>
    </xf>
    <xf numFmtId="0" fontId="0" fillId="2" borderId="18" xfId="0" applyFont="1" applyFill="1" applyBorder="1" applyAlignment="1">
      <alignment/>
    </xf>
    <xf numFmtId="0" fontId="1" fillId="4" borderId="19" xfId="17" applyNumberFormat="1" applyFont="1" applyFill="1" applyBorder="1" applyAlignment="1" applyProtection="1">
      <alignment/>
      <protection/>
    </xf>
    <xf numFmtId="0" fontId="13" fillId="2" borderId="11" xfId="0" applyFont="1" applyFill="1" applyBorder="1" applyAlignment="1">
      <alignment/>
    </xf>
    <xf numFmtId="0" fontId="0" fillId="2" borderId="20" xfId="0" applyFont="1" applyFill="1" applyBorder="1" applyAlignment="1">
      <alignment/>
    </xf>
    <xf numFmtId="0" fontId="14" fillId="2" borderId="12" xfId="0" applyFont="1" applyFill="1" applyBorder="1" applyAlignment="1">
      <alignment/>
    </xf>
    <xf numFmtId="0" fontId="14" fillId="2" borderId="12" xfId="0" applyFont="1" applyFill="1" applyBorder="1" applyAlignment="1">
      <alignment horizontal="center"/>
    </xf>
    <xf numFmtId="0" fontId="14" fillId="2" borderId="20" xfId="0" applyFont="1" applyFill="1" applyBorder="1" applyAlignment="1">
      <alignment/>
    </xf>
    <xf numFmtId="0" fontId="13" fillId="2" borderId="16" xfId="0" applyFont="1" applyFill="1" applyBorder="1" applyAlignment="1">
      <alignment/>
    </xf>
    <xf numFmtId="0" fontId="0" fillId="2" borderId="21" xfId="0" applyFont="1" applyFill="1" applyBorder="1" applyAlignment="1">
      <alignment/>
    </xf>
    <xf numFmtId="0" fontId="0" fillId="2" borderId="0" xfId="0" applyFont="1" applyFill="1" applyBorder="1" applyAlignment="1">
      <alignment vertical="top"/>
    </xf>
    <xf numFmtId="9" fontId="0" fillId="3" borderId="0" xfId="0" applyNumberFormat="1" applyFont="1" applyFill="1" applyBorder="1" applyAlignment="1">
      <alignment/>
    </xf>
    <xf numFmtId="9" fontId="0" fillId="3" borderId="21" xfId="0" applyNumberFormat="1" applyFont="1" applyFill="1" applyBorder="1" applyAlignment="1">
      <alignment/>
    </xf>
    <xf numFmtId="0" fontId="0" fillId="2" borderId="22" xfId="0" applyFont="1" applyFill="1" applyBorder="1" applyAlignment="1">
      <alignment/>
    </xf>
    <xf numFmtId="0" fontId="0" fillId="2" borderId="23" xfId="0" applyFont="1" applyFill="1" applyBorder="1" applyAlignment="1">
      <alignment vertical="top"/>
    </xf>
    <xf numFmtId="0" fontId="0" fillId="2" borderId="24" xfId="0" applyFont="1" applyFill="1" applyBorder="1" applyAlignment="1">
      <alignment/>
    </xf>
    <xf numFmtId="9" fontId="0" fillId="3" borderId="22" xfId="0" applyNumberFormat="1" applyFont="1" applyFill="1" applyBorder="1" applyAlignment="1">
      <alignment/>
    </xf>
    <xf numFmtId="9" fontId="0" fillId="3" borderId="23" xfId="0" applyNumberFormat="1" applyFont="1" applyFill="1" applyBorder="1" applyAlignment="1">
      <alignment/>
    </xf>
    <xf numFmtId="9" fontId="0" fillId="3" borderId="24" xfId="0" applyNumberFormat="1" applyFont="1" applyFill="1" applyBorder="1" applyAlignment="1">
      <alignment/>
    </xf>
    <xf numFmtId="0" fontId="0" fillId="6" borderId="16" xfId="0" applyFont="1" applyFill="1" applyBorder="1" applyAlignment="1">
      <alignment/>
    </xf>
    <xf numFmtId="0" fontId="0" fillId="6" borderId="0" xfId="0" applyFont="1" applyFill="1" applyBorder="1" applyAlignment="1">
      <alignment/>
    </xf>
    <xf numFmtId="0" fontId="0" fillId="6" borderId="21" xfId="0" applyFont="1" applyFill="1" applyBorder="1" applyAlignment="1">
      <alignment/>
    </xf>
    <xf numFmtId="9" fontId="0" fillId="7" borderId="0" xfId="0" applyNumberFormat="1" applyFont="1" applyFill="1" applyBorder="1" applyAlignment="1">
      <alignment/>
    </xf>
    <xf numFmtId="9" fontId="0" fillId="7" borderId="21" xfId="0" applyNumberFormat="1" applyFont="1" applyFill="1" applyBorder="1" applyAlignment="1">
      <alignment/>
    </xf>
    <xf numFmtId="0" fontId="0" fillId="2" borderId="23" xfId="0" applyFont="1" applyFill="1" applyBorder="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0" fillId="0" borderId="0" xfId="0" applyBorder="1" applyAlignment="1">
      <alignment/>
    </xf>
    <xf numFmtId="0" fontId="18" fillId="0" borderId="9" xfId="0" applyFont="1" applyBorder="1" applyAlignment="1">
      <alignment horizontal="left" vertical="top"/>
    </xf>
    <xf numFmtId="0" fontId="19" fillId="0" borderId="25" xfId="0" applyFont="1" applyBorder="1" applyAlignment="1">
      <alignment vertical="top"/>
    </xf>
    <xf numFmtId="0" fontId="19" fillId="0" borderId="26" xfId="0" applyFont="1" applyBorder="1" applyAlignment="1">
      <alignment vertical="top"/>
    </xf>
    <xf numFmtId="0" fontId="20" fillId="0" borderId="0" xfId="0" applyFont="1" applyAlignment="1">
      <alignment horizontal="left" vertical="top"/>
    </xf>
    <xf numFmtId="0" fontId="21" fillId="0" borderId="23" xfId="0" applyFont="1" applyBorder="1" applyAlignment="1">
      <alignment/>
    </xf>
    <xf numFmtId="0" fontId="0" fillId="0" borderId="23" xfId="0" applyBorder="1" applyAlignment="1">
      <alignment/>
    </xf>
    <xf numFmtId="0" fontId="22" fillId="0" borderId="23" xfId="0" applyFont="1" applyFill="1" applyBorder="1" applyAlignment="1">
      <alignment/>
    </xf>
    <xf numFmtId="0" fontId="13" fillId="0" borderId="27" xfId="0" applyFont="1" applyBorder="1" applyAlignment="1">
      <alignment horizontal="left" vertical="top"/>
    </xf>
    <xf numFmtId="0" fontId="0" fillId="0" borderId="28" xfId="0" applyBorder="1" applyAlignment="1">
      <alignment vertical="top"/>
    </xf>
    <xf numFmtId="0" fontId="13" fillId="0" borderId="5"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30" xfId="0" applyFont="1" applyBorder="1" applyAlignment="1">
      <alignment vertical="top"/>
    </xf>
    <xf numFmtId="0" fontId="13" fillId="0" borderId="5" xfId="0" applyFont="1" applyBorder="1" applyAlignment="1">
      <alignment/>
    </xf>
    <xf numFmtId="0" fontId="0" fillId="0" borderId="31" xfId="0" applyFont="1" applyBorder="1" applyAlignment="1">
      <alignment vertical="top"/>
    </xf>
    <xf numFmtId="0" fontId="0" fillId="0" borderId="29" xfId="0" applyFont="1" applyBorder="1" applyAlignment="1">
      <alignment vertical="top"/>
    </xf>
    <xf numFmtId="0" fontId="0" fillId="0" borderId="32" xfId="0" applyFont="1" applyBorder="1" applyAlignment="1">
      <alignment vertical="top"/>
    </xf>
    <xf numFmtId="0" fontId="0" fillId="0" borderId="31" xfId="0" applyBorder="1" applyAlignment="1">
      <alignment/>
    </xf>
    <xf numFmtId="3" fontId="0" fillId="0" borderId="10" xfId="0" applyNumberFormat="1" applyFont="1" applyFill="1" applyBorder="1" applyAlignment="1">
      <alignment vertical="top"/>
    </xf>
    <xf numFmtId="3" fontId="0" fillId="0" borderId="33" xfId="0" applyNumberFormat="1" applyFont="1" applyFill="1" applyBorder="1" applyAlignment="1">
      <alignment vertical="top"/>
    </xf>
    <xf numFmtId="3" fontId="0" fillId="0" borderId="34" xfId="0" applyNumberFormat="1" applyFont="1" applyFill="1" applyBorder="1" applyAlignment="1">
      <alignment vertical="top"/>
    </xf>
    <xf numFmtId="0" fontId="0" fillId="0" borderId="10" xfId="0" applyBorder="1" applyAlignment="1">
      <alignment/>
    </xf>
    <xf numFmtId="0" fontId="0" fillId="0" borderId="33" xfId="0" applyBorder="1" applyAlignment="1">
      <alignment vertical="top"/>
    </xf>
    <xf numFmtId="0" fontId="0" fillId="0" borderId="25" xfId="0" applyFont="1" applyBorder="1" applyAlignment="1">
      <alignment vertical="top"/>
    </xf>
    <xf numFmtId="0" fontId="0" fillId="0" borderId="34" xfId="0" applyBorder="1" applyAlignment="1">
      <alignment vertical="top"/>
    </xf>
    <xf numFmtId="3" fontId="0" fillId="4" borderId="10" xfId="0" applyNumberFormat="1" applyFont="1" applyFill="1" applyBorder="1" applyAlignment="1">
      <alignment vertical="top"/>
    </xf>
    <xf numFmtId="3" fontId="0" fillId="5" borderId="33" xfId="0" applyNumberFormat="1" applyFont="1" applyFill="1" applyBorder="1" applyAlignment="1">
      <alignment vertical="top"/>
    </xf>
    <xf numFmtId="3" fontId="0" fillId="4" borderId="35" xfId="0" applyNumberFormat="1" applyFont="1" applyFill="1" applyBorder="1" applyAlignment="1">
      <alignment vertical="top"/>
    </xf>
    <xf numFmtId="3" fontId="0" fillId="5" borderId="34" xfId="0" applyNumberFormat="1" applyFont="1" applyFill="1" applyBorder="1" applyAlignment="1">
      <alignment vertical="top"/>
    </xf>
    <xf numFmtId="3" fontId="0" fillId="0" borderId="25" xfId="0" applyNumberFormat="1" applyFont="1" applyFill="1" applyBorder="1" applyAlignment="1">
      <alignment vertical="top"/>
    </xf>
    <xf numFmtId="3" fontId="0" fillId="8" borderId="35" xfId="0" applyNumberFormat="1" applyFont="1" applyFill="1" applyBorder="1" applyAlignment="1">
      <alignment vertical="top"/>
    </xf>
    <xf numFmtId="3" fontId="0" fillId="4" borderId="34" xfId="0" applyNumberFormat="1" applyFont="1" applyFill="1" applyBorder="1" applyAlignment="1">
      <alignment vertical="top"/>
    </xf>
    <xf numFmtId="3" fontId="0" fillId="0" borderId="35" xfId="0" applyNumberFormat="1" applyFont="1" applyFill="1" applyBorder="1" applyAlignment="1">
      <alignment vertical="top"/>
    </xf>
    <xf numFmtId="0" fontId="13" fillId="0" borderId="33" xfId="0" applyFont="1" applyBorder="1" applyAlignment="1">
      <alignment horizontal="left" vertical="top"/>
    </xf>
    <xf numFmtId="0" fontId="0" fillId="0" borderId="10" xfId="0" applyFont="1" applyFill="1" applyBorder="1" applyAlignment="1">
      <alignment vertical="top"/>
    </xf>
    <xf numFmtId="0" fontId="0" fillId="0" borderId="33" xfId="0" applyFont="1" applyFill="1" applyBorder="1" applyAlignment="1">
      <alignment vertical="top"/>
    </xf>
    <xf numFmtId="0" fontId="0" fillId="0" borderId="35" xfId="0" applyFont="1" applyFill="1" applyBorder="1" applyAlignment="1">
      <alignment vertical="top"/>
    </xf>
    <xf numFmtId="0" fontId="0" fillId="0" borderId="34" xfId="0" applyFont="1" applyFill="1" applyBorder="1" applyAlignment="1">
      <alignment vertical="top"/>
    </xf>
    <xf numFmtId="0" fontId="0" fillId="5" borderId="36" xfId="0" applyFont="1" applyFill="1" applyBorder="1" applyAlignment="1">
      <alignment vertical="top"/>
    </xf>
    <xf numFmtId="3" fontId="0" fillId="0" borderId="15" xfId="0" applyNumberFormat="1" applyFont="1" applyFill="1" applyBorder="1" applyAlignment="1">
      <alignment vertical="top"/>
    </xf>
    <xf numFmtId="3" fontId="0" fillId="0" borderId="37" xfId="0" applyNumberFormat="1" applyFont="1" applyFill="1" applyBorder="1" applyAlignment="1">
      <alignment vertical="top"/>
    </xf>
    <xf numFmtId="3" fontId="0" fillId="0" borderId="38" xfId="0" applyNumberFormat="1" applyFont="1" applyFill="1" applyBorder="1" applyAlignment="1">
      <alignment vertical="top"/>
    </xf>
    <xf numFmtId="0" fontId="0" fillId="5" borderId="10" xfId="0" applyFont="1" applyFill="1" applyBorder="1" applyAlignment="1">
      <alignment vertical="top"/>
    </xf>
    <xf numFmtId="0" fontId="0" fillId="8" borderId="35" xfId="0" applyFont="1" applyFill="1" applyBorder="1" applyAlignment="1">
      <alignment vertical="top"/>
    </xf>
    <xf numFmtId="0" fontId="0" fillId="4" borderId="36" xfId="0" applyFont="1" applyFill="1" applyBorder="1" applyAlignment="1">
      <alignment vertical="top"/>
    </xf>
    <xf numFmtId="0" fontId="0" fillId="4" borderId="39" xfId="0" applyFont="1" applyFill="1" applyBorder="1" applyAlignment="1">
      <alignment vertical="top"/>
    </xf>
    <xf numFmtId="0" fontId="0" fillId="5" borderId="39" xfId="0" applyFont="1" applyFill="1" applyBorder="1" applyAlignment="1">
      <alignment vertical="top"/>
    </xf>
    <xf numFmtId="0" fontId="0" fillId="4" borderId="40" xfId="0" applyFont="1" applyFill="1" applyBorder="1" applyAlignment="1">
      <alignment vertical="top"/>
    </xf>
    <xf numFmtId="0" fontId="0" fillId="0" borderId="39" xfId="0" applyBorder="1" applyAlignment="1">
      <alignment/>
    </xf>
    <xf numFmtId="0" fontId="0" fillId="0" borderId="0" xfId="0" applyBorder="1" applyAlignment="1">
      <alignment horizontal="left" vertical="top"/>
    </xf>
    <xf numFmtId="0" fontId="0" fillId="0" borderId="0" xfId="0" applyBorder="1" applyAlignment="1">
      <alignment vertical="top"/>
    </xf>
    <xf numFmtId="0" fontId="0" fillId="0" borderId="0" xfId="0" applyFill="1" applyBorder="1" applyAlignment="1">
      <alignment vertical="top"/>
    </xf>
    <xf numFmtId="0" fontId="0" fillId="0" borderId="12" xfId="0" applyBorder="1" applyAlignment="1">
      <alignment/>
    </xf>
    <xf numFmtId="0" fontId="13" fillId="0" borderId="0" xfId="0" applyFont="1" applyBorder="1" applyAlignment="1">
      <alignment horizontal="left" vertical="top"/>
    </xf>
    <xf numFmtId="0" fontId="13" fillId="0" borderId="0" xfId="0" applyFont="1" applyBorder="1" applyAlignment="1">
      <alignment vertical="top"/>
    </xf>
    <xf numFmtId="165" fontId="0" fillId="0" borderId="0" xfId="0" applyNumberFormat="1" applyBorder="1" applyAlignment="1">
      <alignment vertical="top"/>
    </xf>
    <xf numFmtId="0" fontId="0" fillId="0" borderId="0" xfId="0" applyFill="1" applyBorder="1" applyAlignment="1">
      <alignment horizontal="left" vertical="top"/>
    </xf>
    <xf numFmtId="0" fontId="24"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xf>
    <xf numFmtId="0" fontId="22" fillId="0" borderId="0" xfId="0" applyFont="1" applyFill="1" applyBorder="1" applyAlignment="1">
      <alignment/>
    </xf>
    <xf numFmtId="0" fontId="26" fillId="0" borderId="0" xfId="17" applyNumberFormat="1" applyFont="1" applyFill="1" applyBorder="1" applyAlignment="1" applyProtection="1">
      <alignment/>
      <protection/>
    </xf>
    <xf numFmtId="0" fontId="0" fillId="0" borderId="16" xfId="0" applyBorder="1" applyAlignment="1">
      <alignment horizontal="left" vertical="top"/>
    </xf>
    <xf numFmtId="0" fontId="13" fillId="0" borderId="0" xfId="0" applyFont="1" applyAlignment="1">
      <alignment vertical="top"/>
    </xf>
    <xf numFmtId="0" fontId="0" fillId="0" borderId="0" xfId="0" applyBorder="1" applyAlignment="1">
      <alignment horizontal="right" vertical="top"/>
    </xf>
    <xf numFmtId="165" fontId="27" fillId="0" borderId="0" xfId="0" applyNumberFormat="1" applyFont="1" applyBorder="1" applyAlignment="1">
      <alignment horizontal="center" vertical="top"/>
    </xf>
    <xf numFmtId="0" fontId="28" fillId="8" borderId="11" xfId="0" applyFont="1" applyFill="1" applyBorder="1" applyAlignment="1">
      <alignment horizontal="left" vertical="top"/>
    </xf>
    <xf numFmtId="0" fontId="29" fillId="8" borderId="12" xfId="0" applyFont="1" applyFill="1" applyBorder="1" applyAlignment="1">
      <alignment vertical="top"/>
    </xf>
    <xf numFmtId="0" fontId="28" fillId="8" borderId="1" xfId="0" applyFont="1" applyFill="1" applyBorder="1" applyAlignment="1">
      <alignment/>
    </xf>
    <xf numFmtId="0" fontId="29" fillId="8" borderId="41" xfId="0" applyFont="1" applyFill="1" applyBorder="1" applyAlignment="1">
      <alignment/>
    </xf>
    <xf numFmtId="0" fontId="30" fillId="2" borderId="1" xfId="0" applyFont="1" applyFill="1" applyBorder="1" applyAlignment="1">
      <alignment/>
    </xf>
    <xf numFmtId="3" fontId="31" fillId="0" borderId="41" xfId="0" applyNumberFormat="1" applyFont="1" applyFill="1" applyBorder="1" applyAlignment="1">
      <alignment vertical="top"/>
    </xf>
    <xf numFmtId="3" fontId="30" fillId="0" borderId="41" xfId="0" applyNumberFormat="1" applyFont="1" applyFill="1" applyBorder="1" applyAlignment="1">
      <alignment vertical="top"/>
    </xf>
    <xf numFmtId="3" fontId="30" fillId="0" borderId="2" xfId="0" applyNumberFormat="1" applyFont="1" applyFill="1" applyBorder="1" applyAlignment="1">
      <alignment vertical="top"/>
    </xf>
    <xf numFmtId="0" fontId="29" fillId="8" borderId="12" xfId="0" applyFont="1" applyFill="1" applyBorder="1" applyAlignment="1">
      <alignment horizontal="right" vertical="top"/>
    </xf>
    <xf numFmtId="3" fontId="32" fillId="8" borderId="2" xfId="0" applyNumberFormat="1" applyFont="1" applyFill="1" applyBorder="1" applyAlignment="1">
      <alignment vertical="top"/>
    </xf>
    <xf numFmtId="165" fontId="29" fillId="0" borderId="0" xfId="0" applyNumberFormat="1" applyFont="1" applyBorder="1" applyAlignment="1">
      <alignment horizontal="center" vertical="top"/>
    </xf>
    <xf numFmtId="0" fontId="29" fillId="0" borderId="0" xfId="0" applyFont="1" applyBorder="1" applyAlignment="1">
      <alignment/>
    </xf>
    <xf numFmtId="0" fontId="20" fillId="8" borderId="16" xfId="0" applyFont="1" applyFill="1" applyBorder="1" applyAlignment="1">
      <alignment horizontal="left" vertical="top"/>
    </xf>
    <xf numFmtId="0" fontId="0" fillId="8" borderId="0" xfId="0" applyFill="1" applyBorder="1" applyAlignment="1">
      <alignment vertical="top"/>
    </xf>
    <xf numFmtId="0" fontId="20" fillId="9" borderId="42" xfId="0" applyFont="1" applyFill="1" applyBorder="1" applyAlignment="1">
      <alignment/>
    </xf>
    <xf numFmtId="0" fontId="20" fillId="9" borderId="43" xfId="0" applyFont="1" applyFill="1" applyBorder="1" applyAlignment="1">
      <alignment horizontal="center"/>
    </xf>
    <xf numFmtId="0" fontId="20" fillId="9" borderId="44" xfId="0" applyFont="1" applyFill="1" applyBorder="1" applyAlignment="1">
      <alignment horizontal="center"/>
    </xf>
    <xf numFmtId="3" fontId="33" fillId="8" borderId="0" xfId="0" applyNumberFormat="1" applyFont="1" applyFill="1" applyBorder="1" applyAlignment="1">
      <alignment vertical="top"/>
    </xf>
    <xf numFmtId="0" fontId="21" fillId="0" borderId="16" xfId="0" applyFont="1" applyBorder="1" applyAlignment="1">
      <alignment/>
    </xf>
    <xf numFmtId="0" fontId="22" fillId="4" borderId="45" xfId="0" applyFont="1" applyFill="1" applyBorder="1" applyAlignment="1">
      <alignment/>
    </xf>
    <xf numFmtId="3" fontId="0" fillId="0" borderId="21" xfId="0" applyNumberFormat="1" applyFont="1" applyFill="1" applyBorder="1" applyAlignment="1">
      <alignment vertical="top"/>
    </xf>
    <xf numFmtId="0" fontId="13" fillId="0" borderId="46" xfId="0" applyFont="1" applyBorder="1" applyAlignment="1">
      <alignment horizontal="right"/>
    </xf>
    <xf numFmtId="0" fontId="13" fillId="4" borderId="5" xfId="0" applyFont="1" applyFill="1" applyBorder="1" applyAlignment="1">
      <alignment horizontal="left"/>
    </xf>
    <xf numFmtId="165" fontId="0" fillId="0" borderId="21" xfId="0" applyNumberFormat="1" applyFont="1" applyBorder="1" applyAlignment="1">
      <alignment horizontal="center" vertical="top"/>
    </xf>
    <xf numFmtId="0" fontId="20" fillId="8" borderId="0" xfId="0" applyFont="1" applyFill="1" applyAlignment="1">
      <alignment horizontal="left" vertical="top"/>
    </xf>
    <xf numFmtId="165" fontId="25" fillId="0" borderId="35" xfId="0" applyNumberFormat="1" applyFont="1" applyBorder="1" applyAlignment="1">
      <alignment vertical="top" wrapText="1"/>
    </xf>
    <xf numFmtId="9" fontId="20" fillId="3" borderId="8" xfId="0" applyNumberFormat="1" applyFont="1" applyFill="1" applyBorder="1" applyAlignment="1">
      <alignment/>
    </xf>
    <xf numFmtId="1" fontId="25" fillId="3" borderId="38" xfId="0" applyNumberFormat="1" applyFont="1" applyFill="1" applyBorder="1" applyAlignment="1">
      <alignment/>
    </xf>
    <xf numFmtId="0" fontId="13" fillId="0" borderId="47" xfId="0" applyFont="1" applyBorder="1" applyAlignment="1">
      <alignment horizontal="right"/>
    </xf>
    <xf numFmtId="9" fontId="13" fillId="4" borderId="10" xfId="0" applyNumberFormat="1" applyFont="1" applyFill="1" applyBorder="1" applyAlignment="1">
      <alignment horizontal="left"/>
    </xf>
    <xf numFmtId="165" fontId="27" fillId="0" borderId="21" xfId="0" applyNumberFormat="1" applyFont="1" applyBorder="1" applyAlignment="1">
      <alignment horizontal="center" vertical="top"/>
    </xf>
    <xf numFmtId="0" fontId="13" fillId="0" borderId="16" xfId="0" applyFont="1" applyBorder="1" applyAlignment="1">
      <alignment/>
    </xf>
    <xf numFmtId="0" fontId="22" fillId="5" borderId="48" xfId="0" applyFont="1" applyFill="1" applyBorder="1" applyAlignment="1">
      <alignment/>
    </xf>
    <xf numFmtId="0" fontId="21" fillId="0" borderId="47" xfId="0" applyFont="1" applyBorder="1" applyAlignment="1">
      <alignment horizontal="right" vertical="top"/>
    </xf>
    <xf numFmtId="9" fontId="0" fillId="4" borderId="10" xfId="0" applyNumberFormat="1" applyFill="1" applyBorder="1" applyAlignment="1">
      <alignment horizontal="left"/>
    </xf>
    <xf numFmtId="165" fontId="25" fillId="6" borderId="35" xfId="0" applyNumberFormat="1" applyFont="1" applyFill="1" applyBorder="1" applyAlignment="1">
      <alignment vertical="top" wrapText="1"/>
    </xf>
    <xf numFmtId="3" fontId="13" fillId="0" borderId="47" xfId="0" applyNumberFormat="1" applyFont="1" applyFill="1" applyBorder="1" applyAlignment="1">
      <alignment vertical="top"/>
    </xf>
    <xf numFmtId="0" fontId="20" fillId="4" borderId="30" xfId="0" applyFont="1" applyFill="1" applyBorder="1" applyAlignment="1">
      <alignment/>
    </xf>
    <xf numFmtId="0" fontId="0" fillId="8" borderId="0" xfId="0" applyFill="1" applyAlignment="1">
      <alignment/>
    </xf>
    <xf numFmtId="0" fontId="20" fillId="4" borderId="34" xfId="0" applyFont="1" applyFill="1" applyBorder="1" applyAlignment="1">
      <alignment/>
    </xf>
    <xf numFmtId="1" fontId="25" fillId="3" borderId="9" xfId="0" applyNumberFormat="1" applyFont="1" applyFill="1" applyBorder="1" applyAlignment="1">
      <alignment/>
    </xf>
    <xf numFmtId="3" fontId="25" fillId="10" borderId="49" xfId="0" applyNumberFormat="1" applyFont="1" applyFill="1" applyBorder="1" applyAlignment="1">
      <alignment vertical="top"/>
    </xf>
    <xf numFmtId="0" fontId="0" fillId="0" borderId="47" xfId="0" applyBorder="1" applyAlignment="1">
      <alignment/>
    </xf>
    <xf numFmtId="0" fontId="20" fillId="4" borderId="36" xfId="0" applyFont="1" applyFill="1" applyBorder="1" applyAlignment="1">
      <alignment/>
    </xf>
    <xf numFmtId="0" fontId="21" fillId="0" borderId="45" xfId="0" applyFont="1" applyFill="1" applyBorder="1" applyAlignment="1">
      <alignment horizontal="right" vertical="top"/>
    </xf>
    <xf numFmtId="0" fontId="0" fillId="4" borderId="39" xfId="0" applyFill="1" applyBorder="1" applyAlignment="1">
      <alignment horizontal="left"/>
    </xf>
    <xf numFmtId="165" fontId="27" fillId="0" borderId="24" xfId="0" applyNumberFormat="1" applyFont="1" applyBorder="1" applyAlignment="1">
      <alignment horizontal="center" vertical="top"/>
    </xf>
    <xf numFmtId="3" fontId="25" fillId="5" borderId="49" xfId="0" applyNumberFormat="1" applyFont="1" applyFill="1" applyBorder="1" applyAlignment="1">
      <alignment vertical="top"/>
    </xf>
    <xf numFmtId="0" fontId="13" fillId="0" borderId="47" xfId="0" applyFont="1" applyBorder="1" applyAlignment="1">
      <alignment/>
    </xf>
    <xf numFmtId="0" fontId="20" fillId="4" borderId="21" xfId="0" applyFont="1" applyFill="1" applyBorder="1" applyAlignment="1">
      <alignment/>
    </xf>
    <xf numFmtId="0" fontId="21" fillId="8" borderId="0" xfId="0" applyFont="1" applyFill="1" applyBorder="1" applyAlignment="1">
      <alignment horizontal="right" vertical="top"/>
    </xf>
    <xf numFmtId="0" fontId="0" fillId="8" borderId="12" xfId="0" applyFill="1" applyBorder="1" applyAlignment="1">
      <alignment/>
    </xf>
    <xf numFmtId="165" fontId="27" fillId="8" borderId="21" xfId="0" applyNumberFormat="1" applyFont="1" applyFill="1" applyBorder="1" applyAlignment="1">
      <alignment horizontal="center" vertical="top"/>
    </xf>
    <xf numFmtId="165" fontId="25" fillId="0" borderId="35" xfId="0" applyNumberFormat="1" applyFont="1" applyFill="1" applyBorder="1" applyAlignment="1">
      <alignment vertical="top" wrapText="1"/>
    </xf>
    <xf numFmtId="3" fontId="25" fillId="8" borderId="0" xfId="0" applyNumberFormat="1" applyFont="1" applyFill="1" applyBorder="1" applyAlignment="1">
      <alignment vertical="top"/>
    </xf>
    <xf numFmtId="0" fontId="20" fillId="4" borderId="2" xfId="0" applyFont="1" applyFill="1" applyBorder="1" applyAlignment="1">
      <alignment/>
    </xf>
    <xf numFmtId="0" fontId="0" fillId="8" borderId="0" xfId="0" applyFill="1" applyBorder="1" applyAlignment="1">
      <alignment/>
    </xf>
    <xf numFmtId="3" fontId="13" fillId="0" borderId="45" xfId="0" applyNumberFormat="1" applyFont="1" applyFill="1" applyBorder="1" applyAlignment="1">
      <alignment vertical="top"/>
    </xf>
    <xf numFmtId="3" fontId="0" fillId="0" borderId="24" xfId="0" applyNumberFormat="1" applyFont="1" applyFill="1" applyBorder="1" applyAlignment="1">
      <alignment vertical="top"/>
    </xf>
    <xf numFmtId="165" fontId="20" fillId="0" borderId="35" xfId="0" applyNumberFormat="1" applyFont="1" applyFill="1" applyBorder="1" applyAlignment="1">
      <alignment horizontal="right" vertical="top" wrapText="1"/>
    </xf>
    <xf numFmtId="0" fontId="0" fillId="8" borderId="0" xfId="0" applyFill="1" applyBorder="1" applyAlignment="1">
      <alignment horizontal="right" vertical="top"/>
    </xf>
    <xf numFmtId="165" fontId="20" fillId="8" borderId="0" xfId="0" applyNumberFormat="1" applyFont="1" applyFill="1" applyBorder="1" applyAlignment="1">
      <alignment horizontal="right" vertical="top" wrapText="1"/>
    </xf>
    <xf numFmtId="9" fontId="20" fillId="8" borderId="0" xfId="0" applyNumberFormat="1" applyFont="1" applyFill="1" applyBorder="1" applyAlignment="1">
      <alignment/>
    </xf>
    <xf numFmtId="1" fontId="25" fillId="8" borderId="0" xfId="0" applyNumberFormat="1" applyFont="1" applyFill="1" applyBorder="1" applyAlignment="1">
      <alignment/>
    </xf>
    <xf numFmtId="3" fontId="13" fillId="8" borderId="0" xfId="0" applyNumberFormat="1" applyFont="1" applyFill="1" applyBorder="1" applyAlignment="1">
      <alignment vertical="top"/>
    </xf>
    <xf numFmtId="0" fontId="20" fillId="8" borderId="0" xfId="0" applyFont="1" applyFill="1" applyBorder="1" applyAlignment="1">
      <alignment/>
    </xf>
    <xf numFmtId="3" fontId="0" fillId="8" borderId="0" xfId="0" applyNumberFormat="1" applyFont="1" applyFill="1" applyBorder="1" applyAlignment="1">
      <alignment vertical="top"/>
    </xf>
    <xf numFmtId="0" fontId="0" fillId="0" borderId="0" xfId="0" applyFill="1" applyBorder="1" applyAlignment="1">
      <alignment/>
    </xf>
    <xf numFmtId="0" fontId="21" fillId="0" borderId="50" xfId="0" applyFont="1" applyBorder="1" applyAlignment="1">
      <alignment vertical="top"/>
    </xf>
    <xf numFmtId="0" fontId="21" fillId="0" borderId="51" xfId="0" applyFont="1" applyBorder="1" applyAlignment="1">
      <alignment horizontal="center" vertical="top"/>
    </xf>
    <xf numFmtId="0" fontId="21" fillId="0" borderId="51" xfId="0" applyFont="1" applyBorder="1" applyAlignment="1">
      <alignment vertical="top"/>
    </xf>
    <xf numFmtId="0" fontId="21" fillId="0" borderId="48" xfId="0" applyFont="1" applyBorder="1" applyAlignment="1">
      <alignment horizontal="center" vertical="top"/>
    </xf>
    <xf numFmtId="0" fontId="21" fillId="0" borderId="52" xfId="0" applyFont="1" applyBorder="1" applyAlignment="1">
      <alignment horizontal="center" vertical="top"/>
    </xf>
    <xf numFmtId="0" fontId="21" fillId="0" borderId="41" xfId="0" applyFont="1" applyBorder="1" applyAlignment="1">
      <alignment horizontal="left" vertical="top"/>
    </xf>
    <xf numFmtId="0" fontId="0" fillId="0" borderId="2" xfId="0" applyBorder="1" applyAlignment="1">
      <alignment vertical="top"/>
    </xf>
    <xf numFmtId="3" fontId="33" fillId="0" borderId="0" xfId="0" applyNumberFormat="1" applyFont="1" applyFill="1" applyBorder="1" applyAlignment="1">
      <alignment vertical="top"/>
    </xf>
    <xf numFmtId="0" fontId="24" fillId="8" borderId="53" xfId="0" applyFont="1" applyFill="1" applyBorder="1" applyAlignment="1">
      <alignment vertical="top"/>
    </xf>
    <xf numFmtId="0" fontId="24" fillId="8" borderId="54" xfId="0" applyFont="1" applyFill="1" applyBorder="1" applyAlignment="1">
      <alignment horizontal="center" vertical="top"/>
    </xf>
    <xf numFmtId="0" fontId="21" fillId="8" borderId="54" xfId="0" applyFont="1" applyFill="1" applyBorder="1" applyAlignment="1">
      <alignment vertical="top"/>
    </xf>
    <xf numFmtId="0" fontId="24" fillId="8" borderId="28" xfId="0" applyFont="1" applyFill="1" applyBorder="1" applyAlignment="1">
      <alignment vertical="top"/>
    </xf>
    <xf numFmtId="0" fontId="24" fillId="8" borderId="54" xfId="0" applyFont="1" applyFill="1" applyBorder="1" applyAlignment="1">
      <alignment vertical="top"/>
    </xf>
    <xf numFmtId="0" fontId="0" fillId="8" borderId="32" xfId="0" applyFill="1" applyBorder="1" applyAlignment="1">
      <alignment vertical="top"/>
    </xf>
    <xf numFmtId="0" fontId="21" fillId="3" borderId="13" xfId="0" applyFont="1" applyFill="1" applyBorder="1" applyAlignment="1">
      <alignment vertical="top"/>
    </xf>
    <xf numFmtId="0" fontId="24" fillId="5" borderId="13" xfId="0" applyFont="1" applyFill="1" applyBorder="1" applyAlignment="1">
      <alignment vertical="top"/>
    </xf>
    <xf numFmtId="0" fontId="24" fillId="5" borderId="55" xfId="0" applyFont="1" applyFill="1" applyBorder="1" applyAlignment="1">
      <alignment vertical="top"/>
    </xf>
    <xf numFmtId="0" fontId="24" fillId="0" borderId="13" xfId="0" applyFont="1" applyBorder="1" applyAlignment="1">
      <alignment vertical="top"/>
    </xf>
    <xf numFmtId="0" fontId="24" fillId="0" borderId="56" xfId="0" applyFont="1" applyBorder="1" applyAlignment="1">
      <alignment vertical="top"/>
    </xf>
    <xf numFmtId="0" fontId="0" fillId="0" borderId="57" xfId="0" applyBorder="1" applyAlignment="1">
      <alignment vertical="top"/>
    </xf>
    <xf numFmtId="0" fontId="21" fillId="3" borderId="58" xfId="0" applyFont="1" applyFill="1" applyBorder="1" applyAlignment="1">
      <alignment vertical="top"/>
    </xf>
    <xf numFmtId="0" fontId="24" fillId="5" borderId="58" xfId="0" applyFont="1" applyFill="1" applyBorder="1" applyAlignment="1">
      <alignment vertical="top"/>
    </xf>
    <xf numFmtId="0" fontId="24" fillId="5" borderId="59" xfId="0" applyFont="1" applyFill="1" applyBorder="1" applyAlignment="1">
      <alignment vertical="top"/>
    </xf>
    <xf numFmtId="0" fontId="24" fillId="0" borderId="58" xfId="0" applyFont="1" applyBorder="1" applyAlignment="1">
      <alignment vertical="top"/>
    </xf>
    <xf numFmtId="0" fontId="24" fillId="0" borderId="0" xfId="0" applyFont="1" applyBorder="1" applyAlignment="1">
      <alignment vertical="top"/>
    </xf>
    <xf numFmtId="0" fontId="0" fillId="0" borderId="21" xfId="0" applyBorder="1" applyAlignment="1">
      <alignment vertical="top"/>
    </xf>
    <xf numFmtId="0" fontId="21" fillId="3" borderId="58" xfId="0" applyNumberFormat="1" applyFont="1" applyFill="1" applyBorder="1" applyAlignment="1">
      <alignment horizontal="right" vertical="top"/>
    </xf>
    <xf numFmtId="0" fontId="21" fillId="3" borderId="43" xfId="0" applyFont="1" applyFill="1" applyBorder="1" applyAlignment="1">
      <alignment vertical="top"/>
    </xf>
    <xf numFmtId="0" fontId="24" fillId="5" borderId="43" xfId="0" applyFont="1" applyFill="1" applyBorder="1" applyAlignment="1">
      <alignment vertical="top"/>
    </xf>
    <xf numFmtId="0" fontId="24" fillId="5" borderId="60" xfId="0" applyFont="1" applyFill="1" applyBorder="1" applyAlignment="1">
      <alignment vertical="top"/>
    </xf>
    <xf numFmtId="0" fontId="24" fillId="0" borderId="43" xfId="0" applyFont="1" applyBorder="1" applyAlignment="1">
      <alignment vertical="top"/>
    </xf>
    <xf numFmtId="0" fontId="24" fillId="0" borderId="54" xfId="0" applyFont="1" applyBorder="1" applyAlignment="1">
      <alignment vertical="top"/>
    </xf>
    <xf numFmtId="0" fontId="0" fillId="0" borderId="32" xfId="0" applyBorder="1" applyAlignment="1">
      <alignment vertical="top"/>
    </xf>
    <xf numFmtId="0" fontId="21" fillId="8" borderId="9" xfId="0" applyFont="1" applyFill="1" applyBorder="1" applyAlignment="1">
      <alignment vertical="top"/>
    </xf>
    <xf numFmtId="0" fontId="24" fillId="8" borderId="25" xfId="0" applyFont="1" applyFill="1" applyBorder="1" applyAlignment="1">
      <alignment vertical="top"/>
    </xf>
    <xf numFmtId="0" fontId="21" fillId="8" borderId="25" xfId="0" applyFont="1" applyFill="1" applyBorder="1" applyAlignment="1">
      <alignment vertical="top"/>
    </xf>
    <xf numFmtId="0" fontId="0" fillId="8" borderId="34" xfId="0" applyFill="1" applyBorder="1" applyAlignment="1">
      <alignment vertical="top"/>
    </xf>
    <xf numFmtId="0" fontId="21" fillId="3" borderId="13" xfId="0" applyFont="1" applyFill="1" applyBorder="1" applyAlignment="1">
      <alignment horizontal="right" vertical="top"/>
    </xf>
    <xf numFmtId="0" fontId="21" fillId="3" borderId="58" xfId="0" applyFont="1" applyFill="1" applyBorder="1" applyAlignment="1">
      <alignment horizontal="right" vertical="top"/>
    </xf>
    <xf numFmtId="0" fontId="21" fillId="3" borderId="61" xfId="0" applyFont="1" applyFill="1" applyBorder="1" applyAlignment="1">
      <alignment vertical="top"/>
    </xf>
    <xf numFmtId="0" fontId="21" fillId="3" borderId="59" xfId="0" applyFont="1" applyFill="1" applyBorder="1" applyAlignment="1">
      <alignment horizontal="right" vertical="top"/>
    </xf>
    <xf numFmtId="0" fontId="21" fillId="3" borderId="53" xfId="0" applyFont="1" applyFill="1" applyBorder="1" applyAlignment="1">
      <alignment vertical="top"/>
    </xf>
    <xf numFmtId="0" fontId="21" fillId="3" borderId="60" xfId="0" applyFont="1" applyFill="1" applyBorder="1" applyAlignment="1">
      <alignment horizontal="right" vertical="top"/>
    </xf>
    <xf numFmtId="0" fontId="21" fillId="8" borderId="25" xfId="0" applyFont="1" applyFill="1" applyBorder="1" applyAlignment="1">
      <alignment horizontal="right" vertical="top"/>
    </xf>
    <xf numFmtId="0" fontId="21" fillId="0" borderId="58" xfId="0" applyFont="1" applyFill="1" applyBorder="1" applyAlignment="1">
      <alignment vertical="top"/>
    </xf>
    <xf numFmtId="0" fontId="24" fillId="0" borderId="58" xfId="0" applyFont="1" applyFill="1" applyBorder="1" applyAlignment="1">
      <alignment vertical="top"/>
    </xf>
    <xf numFmtId="165" fontId="21" fillId="3" borderId="58" xfId="0" applyNumberFormat="1" applyFont="1" applyFill="1" applyBorder="1" applyAlignment="1">
      <alignment horizontal="right" vertical="top"/>
    </xf>
    <xf numFmtId="0" fontId="24" fillId="5" borderId="58" xfId="0" applyNumberFormat="1" applyFont="1" applyFill="1" applyBorder="1" applyAlignment="1">
      <alignment vertical="top"/>
    </xf>
    <xf numFmtId="0" fontId="24" fillId="5" borderId="59" xfId="0" applyNumberFormat="1" applyFont="1" applyFill="1" applyBorder="1" applyAlignment="1">
      <alignment vertical="top"/>
    </xf>
    <xf numFmtId="0" fontId="13" fillId="0" borderId="0" xfId="0" applyFont="1" applyBorder="1" applyAlignment="1">
      <alignment/>
    </xf>
    <xf numFmtId="165" fontId="21" fillId="3" borderId="43" xfId="0" applyNumberFormat="1" applyFont="1" applyFill="1" applyBorder="1" applyAlignment="1">
      <alignment vertical="top"/>
    </xf>
    <xf numFmtId="165" fontId="24" fillId="0" borderId="43" xfId="0" applyNumberFormat="1" applyFont="1" applyFill="1" applyBorder="1" applyAlignment="1">
      <alignment vertical="top"/>
    </xf>
    <xf numFmtId="9" fontId="21" fillId="3" borderId="43" xfId="0" applyNumberFormat="1" applyFont="1" applyFill="1" applyBorder="1" applyAlignment="1">
      <alignment horizontal="right" vertical="top"/>
    </xf>
    <xf numFmtId="165" fontId="24" fillId="0" borderId="43" xfId="0" applyNumberFormat="1" applyFont="1" applyBorder="1" applyAlignment="1">
      <alignment vertical="top"/>
    </xf>
    <xf numFmtId="165" fontId="24" fillId="0" borderId="60" xfId="0" applyNumberFormat="1" applyFont="1" applyBorder="1" applyAlignment="1">
      <alignment vertical="top"/>
    </xf>
    <xf numFmtId="165" fontId="21" fillId="0" borderId="58" xfId="0" applyNumberFormat="1" applyFont="1" applyFill="1" applyBorder="1" applyAlignment="1">
      <alignment vertical="top"/>
    </xf>
    <xf numFmtId="165" fontId="24" fillId="0" borderId="58" xfId="0" applyNumberFormat="1" applyFont="1" applyFill="1" applyBorder="1" applyAlignment="1">
      <alignment vertical="top"/>
    </xf>
    <xf numFmtId="9" fontId="21" fillId="0" borderId="58" xfId="0" applyNumberFormat="1" applyFont="1" applyFill="1" applyBorder="1" applyAlignment="1">
      <alignment vertical="top"/>
    </xf>
    <xf numFmtId="165" fontId="24" fillId="0" borderId="58" xfId="0" applyNumberFormat="1" applyFont="1" applyBorder="1" applyAlignment="1">
      <alignment vertical="top"/>
    </xf>
    <xf numFmtId="165" fontId="24" fillId="0" borderId="0" xfId="0" applyNumberFormat="1" applyFont="1" applyBorder="1" applyAlignment="1">
      <alignment vertical="top"/>
    </xf>
    <xf numFmtId="166" fontId="24" fillId="0" borderId="58"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Font="1" applyFill="1" applyBorder="1" applyAlignment="1">
      <alignment vertical="top"/>
    </xf>
    <xf numFmtId="0" fontId="0" fillId="0" borderId="21" xfId="0" applyBorder="1" applyAlignment="1">
      <alignment/>
    </xf>
    <xf numFmtId="0" fontId="13" fillId="0" borderId="21" xfId="0" applyFont="1" applyBorder="1" applyAlignment="1">
      <alignment/>
    </xf>
    <xf numFmtId="0" fontId="24" fillId="8" borderId="62" xfId="0" applyFont="1" applyFill="1" applyBorder="1" applyAlignment="1">
      <alignment vertical="top"/>
    </xf>
    <xf numFmtId="0" fontId="24" fillId="8" borderId="12" xfId="0" applyFont="1" applyFill="1" applyBorder="1" applyAlignment="1">
      <alignment vertical="top"/>
    </xf>
    <xf numFmtId="9" fontId="21" fillId="8" borderId="12" xfId="0" applyNumberFormat="1" applyFont="1" applyFill="1" applyBorder="1" applyAlignment="1">
      <alignment/>
    </xf>
    <xf numFmtId="0" fontId="0" fillId="8" borderId="20" xfId="0" applyFill="1" applyBorder="1" applyAlignment="1">
      <alignment/>
    </xf>
    <xf numFmtId="0" fontId="21" fillId="8" borderId="53" xfId="0" applyFont="1" applyFill="1" applyBorder="1" applyAlignment="1">
      <alignment horizontal="left" vertical="top"/>
    </xf>
    <xf numFmtId="0" fontId="21" fillId="8" borderId="54" xfId="0" applyFont="1" applyFill="1" applyBorder="1" applyAlignment="1">
      <alignment horizontal="left" vertical="top"/>
    </xf>
    <xf numFmtId="9" fontId="21" fillId="8" borderId="54" xfId="0" applyNumberFormat="1" applyFont="1" applyFill="1" applyBorder="1" applyAlignment="1">
      <alignment/>
    </xf>
    <xf numFmtId="0" fontId="0" fillId="8" borderId="32" xfId="0" applyFill="1" applyBorder="1" applyAlignment="1">
      <alignment/>
    </xf>
    <xf numFmtId="9" fontId="24" fillId="0" borderId="58" xfId="0" applyNumberFormat="1" applyFont="1" applyBorder="1" applyAlignment="1">
      <alignment vertical="top"/>
    </xf>
    <xf numFmtId="0" fontId="24" fillId="0" borderId="58" xfId="0" applyFont="1" applyBorder="1" applyAlignment="1">
      <alignment/>
    </xf>
    <xf numFmtId="165" fontId="21" fillId="3" borderId="58" xfId="0" applyNumberFormat="1" applyFont="1" applyFill="1" applyBorder="1" applyAlignment="1">
      <alignment vertical="top"/>
    </xf>
    <xf numFmtId="0" fontId="24" fillId="5" borderId="0" xfId="0" applyFont="1" applyFill="1" applyBorder="1" applyAlignment="1">
      <alignment vertical="top"/>
    </xf>
    <xf numFmtId="0" fontId="24" fillId="5" borderId="58" xfId="0" applyFont="1" applyFill="1" applyBorder="1" applyAlignment="1">
      <alignment vertical="top" wrapText="1"/>
    </xf>
    <xf numFmtId="9" fontId="24" fillId="0" borderId="43" xfId="0" applyNumberFormat="1" applyFont="1" applyBorder="1" applyAlignment="1">
      <alignment vertical="top"/>
    </xf>
    <xf numFmtId="0" fontId="24" fillId="0" borderId="43" xfId="0" applyFont="1" applyBorder="1" applyAlignment="1">
      <alignment/>
    </xf>
    <xf numFmtId="0" fontId="0" fillId="0" borderId="32" xfId="0" applyBorder="1" applyAlignment="1">
      <alignment/>
    </xf>
    <xf numFmtId="0" fontId="24" fillId="8" borderId="9" xfId="0" applyFont="1" applyFill="1" applyBorder="1" applyAlignment="1">
      <alignment vertical="top"/>
    </xf>
    <xf numFmtId="9" fontId="21" fillId="8" borderId="25" xfId="0" applyNumberFormat="1" applyFont="1" applyFill="1" applyBorder="1" applyAlignment="1">
      <alignment vertical="top"/>
    </xf>
    <xf numFmtId="0" fontId="0" fillId="8" borderId="34" xfId="0" applyFill="1" applyBorder="1" applyAlignment="1">
      <alignment/>
    </xf>
    <xf numFmtId="0" fontId="24" fillId="5" borderId="54" xfId="0" applyFont="1" applyFill="1" applyBorder="1" applyAlignment="1">
      <alignment vertical="top"/>
    </xf>
    <xf numFmtId="0" fontId="13" fillId="0" borderId="32" xfId="0" applyFont="1" applyBorder="1" applyAlignment="1">
      <alignment/>
    </xf>
    <xf numFmtId="0" fontId="24" fillId="0" borderId="58" xfId="0" applyFont="1" applyBorder="1" applyAlignment="1">
      <alignment horizontal="right" vertical="top"/>
    </xf>
    <xf numFmtId="0" fontId="24" fillId="0" borderId="58" xfId="0" applyFont="1" applyBorder="1" applyAlignment="1">
      <alignment horizontal="left" vertical="top"/>
    </xf>
    <xf numFmtId="0" fontId="24" fillId="5" borderId="58" xfId="0" applyFont="1" applyFill="1" applyBorder="1" applyAlignment="1">
      <alignment horizontal="right" vertical="top"/>
    </xf>
    <xf numFmtId="0" fontId="24" fillId="5" borderId="0" xfId="0" applyFont="1" applyFill="1" applyBorder="1" applyAlignment="1">
      <alignment horizontal="right" vertical="top"/>
    </xf>
    <xf numFmtId="0" fontId="24" fillId="0" borderId="0" xfId="0" applyFont="1" applyBorder="1" applyAlignment="1">
      <alignment horizontal="left" vertical="top"/>
    </xf>
    <xf numFmtId="0" fontId="24" fillId="0" borderId="43" xfId="0" applyFont="1" applyBorder="1" applyAlignment="1">
      <alignment horizontal="left" vertical="top"/>
    </xf>
    <xf numFmtId="0" fontId="24" fillId="8" borderId="9" xfId="0" applyFont="1" applyFill="1" applyBorder="1" applyAlignment="1">
      <alignment/>
    </xf>
    <xf numFmtId="0" fontId="21" fillId="8" borderId="25" xfId="0" applyFont="1" applyFill="1" applyBorder="1" applyAlignment="1">
      <alignment horizontal="left" vertical="top"/>
    </xf>
    <xf numFmtId="0" fontId="24" fillId="8" borderId="25" xfId="0" applyFont="1" applyFill="1" applyBorder="1" applyAlignment="1">
      <alignment horizontal="left" vertical="top"/>
    </xf>
    <xf numFmtId="9" fontId="24" fillId="0" borderId="58" xfId="0" applyNumberFormat="1" applyFont="1" applyBorder="1" applyAlignment="1">
      <alignment horizontal="right" vertical="top"/>
    </xf>
    <xf numFmtId="9" fontId="21" fillId="0" borderId="58" xfId="0" applyNumberFormat="1" applyFont="1" applyBorder="1" applyAlignment="1">
      <alignment horizontal="left" vertical="top"/>
    </xf>
    <xf numFmtId="165" fontId="21" fillId="3" borderId="43" xfId="0" applyNumberFormat="1" applyFont="1" applyFill="1" applyBorder="1" applyAlignment="1">
      <alignment horizontal="right" vertical="top"/>
    </xf>
    <xf numFmtId="9" fontId="21" fillId="0" borderId="58" xfId="0" applyNumberFormat="1" applyFont="1" applyBorder="1" applyAlignment="1">
      <alignment vertical="top"/>
    </xf>
    <xf numFmtId="165" fontId="21" fillId="3" borderId="58" xfId="0" applyNumberFormat="1" applyFont="1" applyFill="1" applyBorder="1" applyAlignment="1">
      <alignment horizontal="left" vertical="top"/>
    </xf>
    <xf numFmtId="165" fontId="24" fillId="0" borderId="0" xfId="0" applyNumberFormat="1" applyFont="1" applyFill="1" applyBorder="1" applyAlignment="1">
      <alignment vertical="top"/>
    </xf>
    <xf numFmtId="0" fontId="21" fillId="11" borderId="37" xfId="0" applyFont="1" applyFill="1" applyBorder="1" applyAlignment="1">
      <alignment horizontal="left" vertical="top"/>
    </xf>
    <xf numFmtId="0" fontId="21" fillId="11" borderId="56" xfId="0" applyFont="1" applyFill="1" applyBorder="1" applyAlignment="1">
      <alignment vertical="top"/>
    </xf>
    <xf numFmtId="0" fontId="21" fillId="11" borderId="55" xfId="0" applyFont="1" applyFill="1" applyBorder="1" applyAlignment="1">
      <alignment vertical="top"/>
    </xf>
    <xf numFmtId="0" fontId="24" fillId="8" borderId="14" xfId="0" applyFont="1" applyFill="1" applyBorder="1" applyAlignment="1">
      <alignment vertical="top"/>
    </xf>
    <xf numFmtId="0" fontId="24" fillId="8" borderId="56" xfId="0" applyFont="1" applyFill="1" applyBorder="1" applyAlignment="1">
      <alignment vertical="top"/>
    </xf>
    <xf numFmtId="9" fontId="21" fillId="8" borderId="56" xfId="0" applyNumberFormat="1" applyFont="1" applyFill="1" applyBorder="1" applyAlignment="1">
      <alignment vertical="top"/>
    </xf>
    <xf numFmtId="0" fontId="21" fillId="8" borderId="56" xfId="0" applyFont="1" applyFill="1" applyBorder="1" applyAlignment="1">
      <alignment vertical="top"/>
    </xf>
    <xf numFmtId="0" fontId="0" fillId="8" borderId="21" xfId="0" applyFill="1" applyBorder="1" applyAlignment="1">
      <alignment/>
    </xf>
    <xf numFmtId="9" fontId="21" fillId="8" borderId="54" xfId="0" applyNumberFormat="1" applyFont="1" applyFill="1" applyBorder="1" applyAlignment="1">
      <alignment vertical="top"/>
    </xf>
    <xf numFmtId="0" fontId="24" fillId="5" borderId="0" xfId="0" applyNumberFormat="1" applyFont="1" applyFill="1" applyBorder="1" applyAlignment="1">
      <alignment vertical="top"/>
    </xf>
    <xf numFmtId="0" fontId="21" fillId="0" borderId="0" xfId="0" applyFont="1" applyBorder="1" applyAlignment="1">
      <alignment vertical="top"/>
    </xf>
    <xf numFmtId="0" fontId="21" fillId="5" borderId="0" xfId="0" applyFont="1" applyFill="1" applyBorder="1" applyAlignment="1">
      <alignment vertical="top"/>
    </xf>
    <xf numFmtId="9" fontId="24" fillId="8" borderId="9" xfId="0" applyNumberFormat="1" applyFont="1" applyFill="1" applyBorder="1" applyAlignment="1">
      <alignment vertical="top"/>
    </xf>
    <xf numFmtId="9" fontId="24" fillId="8" borderId="25" xfId="0" applyNumberFormat="1" applyFont="1" applyFill="1" applyBorder="1" applyAlignment="1">
      <alignment vertical="top"/>
    </xf>
    <xf numFmtId="165" fontId="21" fillId="8" borderId="25" xfId="0" applyNumberFormat="1" applyFont="1" applyFill="1" applyBorder="1" applyAlignment="1">
      <alignment/>
    </xf>
    <xf numFmtId="165" fontId="24" fillId="8" borderId="25" xfId="0" applyNumberFormat="1" applyFont="1" applyFill="1" applyBorder="1" applyAlignment="1">
      <alignment vertical="top"/>
    </xf>
    <xf numFmtId="165" fontId="21" fillId="8" borderId="25" xfId="0" applyNumberFormat="1" applyFont="1" applyFill="1" applyBorder="1" applyAlignment="1">
      <alignment vertical="top"/>
    </xf>
    <xf numFmtId="165" fontId="21" fillId="0" borderId="63" xfId="0" applyNumberFormat="1" applyFont="1" applyFill="1" applyBorder="1" applyAlignment="1">
      <alignment vertical="top"/>
    </xf>
    <xf numFmtId="165" fontId="24" fillId="0" borderId="63" xfId="0" applyNumberFormat="1" applyFont="1" applyFill="1" applyBorder="1" applyAlignment="1">
      <alignment vertical="top"/>
    </xf>
    <xf numFmtId="165" fontId="24" fillId="0" borderId="23" xfId="0" applyNumberFormat="1" applyFont="1" applyFill="1" applyBorder="1" applyAlignment="1">
      <alignment vertical="top"/>
    </xf>
    <xf numFmtId="0" fontId="24" fillId="0" borderId="63" xfId="0" applyFont="1" applyFill="1" applyBorder="1" applyAlignment="1">
      <alignment vertical="top"/>
    </xf>
    <xf numFmtId="0" fontId="24" fillId="0" borderId="23" xfId="0" applyFont="1" applyFill="1" applyBorder="1" applyAlignment="1">
      <alignment vertical="top"/>
    </xf>
    <xf numFmtId="0" fontId="0" fillId="0" borderId="24" xfId="0" applyBorder="1" applyAlignment="1">
      <alignment/>
    </xf>
    <xf numFmtId="0" fontId="0" fillId="0" borderId="12" xfId="0" applyBorder="1" applyAlignment="1">
      <alignment vertical="top"/>
    </xf>
    <xf numFmtId="166" fontId="13" fillId="0" borderId="0" xfId="0" applyNumberFormat="1" applyFont="1" applyAlignment="1">
      <alignment vertical="top"/>
    </xf>
    <xf numFmtId="0" fontId="29" fillId="8" borderId="12" xfId="0" applyFont="1" applyFill="1" applyBorder="1" applyAlignment="1">
      <alignment/>
    </xf>
    <xf numFmtId="0" fontId="29" fillId="8" borderId="12" xfId="0" applyFont="1" applyFill="1" applyBorder="1" applyAlignment="1">
      <alignment/>
    </xf>
    <xf numFmtId="0" fontId="30" fillId="2" borderId="1" xfId="0" applyFont="1" applyFill="1" applyBorder="1" applyAlignment="1">
      <alignment horizontal="left"/>
    </xf>
    <xf numFmtId="0" fontId="30" fillId="2" borderId="2" xfId="0" applyFont="1" applyFill="1" applyBorder="1" applyAlignment="1">
      <alignment/>
    </xf>
    <xf numFmtId="3" fontId="31" fillId="8" borderId="12" xfId="0" applyNumberFormat="1" applyFont="1" applyFill="1" applyBorder="1" applyAlignment="1">
      <alignment vertical="top"/>
    </xf>
    <xf numFmtId="3" fontId="32" fillId="8" borderId="12" xfId="0" applyNumberFormat="1" applyFont="1" applyFill="1" applyBorder="1" applyAlignment="1">
      <alignment vertical="top"/>
    </xf>
    <xf numFmtId="3" fontId="33" fillId="8" borderId="12" xfId="0" applyNumberFormat="1" applyFont="1" applyFill="1" applyBorder="1" applyAlignment="1">
      <alignment vertical="top"/>
    </xf>
    <xf numFmtId="3" fontId="35" fillId="8" borderId="12" xfId="0" applyNumberFormat="1" applyFont="1" applyFill="1" applyBorder="1" applyAlignment="1">
      <alignment vertical="top"/>
    </xf>
    <xf numFmtId="0" fontId="29" fillId="8" borderId="20" xfId="0" applyFont="1" applyFill="1" applyBorder="1" applyAlignment="1">
      <alignment vertical="top"/>
    </xf>
    <xf numFmtId="0" fontId="29" fillId="0" borderId="12" xfId="0" applyFont="1" applyBorder="1" applyAlignment="1">
      <alignment horizontal="right" vertical="top"/>
    </xf>
    <xf numFmtId="3" fontId="32" fillId="0" borderId="12" xfId="0" applyNumberFormat="1" applyFont="1" applyFill="1" applyBorder="1" applyAlignment="1">
      <alignment vertical="top"/>
    </xf>
    <xf numFmtId="165" fontId="29" fillId="0" borderId="12" xfId="0" applyNumberFormat="1" applyFont="1" applyBorder="1" applyAlignment="1">
      <alignment horizontal="center" vertical="top"/>
    </xf>
    <xf numFmtId="0" fontId="29" fillId="0" borderId="12" xfId="0" applyFont="1" applyBorder="1" applyAlignment="1">
      <alignment/>
    </xf>
    <xf numFmtId="0" fontId="20" fillId="9" borderId="3" xfId="0" applyFont="1" applyFill="1" applyBorder="1" applyAlignment="1">
      <alignment horizontal="center"/>
    </xf>
    <xf numFmtId="0" fontId="20" fillId="9" borderId="64" xfId="0" applyFont="1" applyFill="1" applyBorder="1" applyAlignment="1">
      <alignment horizontal="center"/>
    </xf>
    <xf numFmtId="0" fontId="20" fillId="8" borderId="0" xfId="0" applyFont="1" applyFill="1" applyBorder="1" applyAlignment="1">
      <alignment horizontal="center"/>
    </xf>
    <xf numFmtId="165" fontId="0" fillId="0" borderId="46" xfId="0" applyNumberFormat="1" applyFont="1" applyBorder="1" applyAlignment="1">
      <alignment horizontal="center" vertical="top"/>
    </xf>
    <xf numFmtId="0" fontId="22" fillId="3" borderId="24" xfId="0" applyFont="1" applyFill="1" applyBorder="1" applyAlignment="1">
      <alignment/>
    </xf>
    <xf numFmtId="3" fontId="0" fillId="0" borderId="0" xfId="0" applyNumberFormat="1" applyFont="1" applyFill="1" applyBorder="1" applyAlignment="1">
      <alignment vertical="top"/>
    </xf>
    <xf numFmtId="165" fontId="27" fillId="0" borderId="47" xfId="0" applyNumberFormat="1" applyFont="1" applyBorder="1" applyAlignment="1">
      <alignment horizontal="center" vertical="top"/>
    </xf>
    <xf numFmtId="0" fontId="22" fillId="3" borderId="2" xfId="0" applyFont="1" applyFill="1" applyBorder="1" applyAlignment="1">
      <alignment/>
    </xf>
    <xf numFmtId="0" fontId="20" fillId="3" borderId="30" xfId="0" applyFont="1" applyFill="1" applyBorder="1" applyAlignment="1">
      <alignment/>
    </xf>
    <xf numFmtId="0" fontId="20" fillId="3" borderId="34" xfId="0" applyFont="1" applyFill="1" applyBorder="1" applyAlignment="1">
      <alignment/>
    </xf>
    <xf numFmtId="0" fontId="20" fillId="3" borderId="36" xfId="0" applyFont="1" applyFill="1" applyBorder="1" applyAlignment="1">
      <alignment/>
    </xf>
    <xf numFmtId="165" fontId="27" fillId="0" borderId="45" xfId="0" applyNumberFormat="1" applyFont="1" applyBorder="1" applyAlignment="1">
      <alignment horizontal="center" vertical="top"/>
    </xf>
    <xf numFmtId="0" fontId="0" fillId="8" borderId="56" xfId="0" applyFill="1" applyBorder="1" applyAlignment="1">
      <alignment horizontal="left"/>
    </xf>
    <xf numFmtId="0" fontId="20" fillId="3" borderId="32" xfId="0" applyFont="1" applyFill="1" applyBorder="1" applyAlignment="1">
      <alignment/>
    </xf>
    <xf numFmtId="0" fontId="0" fillId="8" borderId="21" xfId="0" applyFont="1" applyFill="1" applyBorder="1" applyAlignment="1">
      <alignment vertical="top"/>
    </xf>
    <xf numFmtId="1" fontId="25" fillId="3" borderId="65" xfId="0" applyNumberFormat="1" applyFont="1" applyFill="1" applyBorder="1" applyAlignment="1">
      <alignment/>
    </xf>
    <xf numFmtId="3" fontId="13" fillId="8" borderId="12" xfId="0" applyNumberFormat="1" applyFont="1" applyFill="1" applyBorder="1" applyAlignment="1">
      <alignment vertical="top"/>
    </xf>
    <xf numFmtId="0" fontId="20" fillId="8" borderId="12" xfId="0" applyFont="1" applyFill="1" applyBorder="1" applyAlignment="1">
      <alignment/>
    </xf>
    <xf numFmtId="3" fontId="0" fillId="8" borderId="12" xfId="0" applyNumberFormat="1" applyFont="1" applyFill="1" applyBorder="1" applyAlignment="1">
      <alignment vertical="top"/>
    </xf>
    <xf numFmtId="3" fontId="1" fillId="8" borderId="0" xfId="0" applyNumberFormat="1" applyFont="1" applyFill="1" applyBorder="1" applyAlignment="1">
      <alignment vertical="top"/>
    </xf>
    <xf numFmtId="0" fontId="0" fillId="8" borderId="21" xfId="0" applyFill="1" applyBorder="1" applyAlignment="1">
      <alignment vertical="top"/>
    </xf>
    <xf numFmtId="1" fontId="25" fillId="8" borderId="41" xfId="0" applyNumberFormat="1" applyFont="1" applyFill="1" applyBorder="1" applyAlignment="1">
      <alignment/>
    </xf>
    <xf numFmtId="1" fontId="25" fillId="8" borderId="23" xfId="0" applyNumberFormat="1" applyFont="1" applyFill="1" applyBorder="1" applyAlignment="1">
      <alignment/>
    </xf>
    <xf numFmtId="3" fontId="33" fillId="8" borderId="23" xfId="0" applyNumberFormat="1" applyFont="1" applyFill="1" applyBorder="1" applyAlignment="1">
      <alignment vertical="top"/>
    </xf>
    <xf numFmtId="0" fontId="20" fillId="8" borderId="23" xfId="0" applyFont="1" applyFill="1" applyBorder="1" applyAlignment="1">
      <alignment/>
    </xf>
    <xf numFmtId="0" fontId="21" fillId="11" borderId="50" xfId="0" applyFont="1" applyFill="1" applyBorder="1" applyAlignment="1">
      <alignment/>
    </xf>
    <xf numFmtId="0" fontId="24" fillId="11" borderId="51" xfId="0" applyFont="1" applyFill="1" applyBorder="1" applyAlignment="1">
      <alignment vertical="top"/>
    </xf>
    <xf numFmtId="0" fontId="24" fillId="11" borderId="66" xfId="0" applyFont="1" applyFill="1" applyBorder="1" applyAlignment="1">
      <alignment vertical="top"/>
    </xf>
    <xf numFmtId="0" fontId="24" fillId="11" borderId="2" xfId="0" applyFont="1" applyFill="1" applyBorder="1" applyAlignment="1">
      <alignment vertical="top"/>
    </xf>
    <xf numFmtId="3" fontId="33" fillId="0" borderId="2" xfId="0" applyNumberFormat="1" applyFont="1" applyFill="1" applyBorder="1" applyAlignment="1">
      <alignment vertical="top"/>
    </xf>
    <xf numFmtId="165" fontId="24" fillId="5" borderId="58" xfId="0" applyNumberFormat="1" applyFont="1" applyFill="1" applyBorder="1" applyAlignment="1">
      <alignment vertical="top"/>
    </xf>
    <xf numFmtId="165" fontId="24" fillId="0" borderId="61" xfId="0" applyNumberFormat="1" applyFont="1" applyBorder="1" applyAlignment="1">
      <alignment vertical="top"/>
    </xf>
    <xf numFmtId="165" fontId="24" fillId="0" borderId="61" xfId="0" applyNumberFormat="1" applyFont="1" applyFill="1" applyBorder="1" applyAlignment="1">
      <alignment vertical="top"/>
    </xf>
    <xf numFmtId="0" fontId="0" fillId="0" borderId="22" xfId="0" applyBorder="1" applyAlignment="1">
      <alignment/>
    </xf>
    <xf numFmtId="0" fontId="0" fillId="0" borderId="23" xfId="0" applyBorder="1" applyAlignment="1">
      <alignment/>
    </xf>
    <xf numFmtId="165" fontId="21" fillId="0" borderId="59" xfId="0" applyNumberFormat="1" applyFont="1" applyFill="1" applyBorder="1" applyAlignment="1">
      <alignment vertical="top"/>
    </xf>
    <xf numFmtId="0" fontId="21" fillId="11" borderId="1" xfId="0" applyFont="1" applyFill="1" applyBorder="1" applyAlignment="1">
      <alignment horizontal="left" vertical="top"/>
    </xf>
    <xf numFmtId="0" fontId="21" fillId="11" borderId="41" xfId="0" applyFont="1" applyFill="1" applyBorder="1" applyAlignment="1">
      <alignment horizontal="left" vertical="top"/>
    </xf>
    <xf numFmtId="0" fontId="21" fillId="11" borderId="2" xfId="0" applyFont="1" applyFill="1" applyBorder="1" applyAlignment="1">
      <alignment horizontal="left" vertical="top"/>
    </xf>
    <xf numFmtId="0" fontId="24" fillId="0" borderId="58" xfId="0" applyFont="1" applyFill="1" applyBorder="1" applyAlignment="1">
      <alignment horizontal="left" vertical="top"/>
    </xf>
    <xf numFmtId="0" fontId="21" fillId="11" borderId="41" xfId="0" applyFont="1" applyFill="1" applyBorder="1" applyAlignment="1">
      <alignment vertical="top"/>
    </xf>
    <xf numFmtId="0" fontId="21" fillId="11" borderId="2" xfId="0" applyFont="1" applyFill="1" applyBorder="1" applyAlignment="1">
      <alignment vertical="top"/>
    </xf>
    <xf numFmtId="0" fontId="21" fillId="0" borderId="0" xfId="0" applyFont="1" applyFill="1" applyBorder="1" applyAlignment="1">
      <alignment vertical="top"/>
    </xf>
    <xf numFmtId="0" fontId="30" fillId="2" borderId="8" xfId="0" applyFont="1" applyFill="1" applyBorder="1" applyAlignment="1">
      <alignment/>
    </xf>
    <xf numFmtId="0" fontId="13" fillId="12" borderId="20" xfId="0" applyFont="1" applyFill="1" applyBorder="1" applyAlignment="1">
      <alignment horizontal="center"/>
    </xf>
    <xf numFmtId="0" fontId="13" fillId="0" borderId="0" xfId="0" applyFont="1" applyFill="1" applyBorder="1" applyAlignment="1">
      <alignment horizontal="center"/>
    </xf>
    <xf numFmtId="0" fontId="13" fillId="5" borderId="16" xfId="0" applyFont="1" applyFill="1" applyBorder="1" applyAlignment="1">
      <alignment horizontal="left" vertical="top"/>
    </xf>
    <xf numFmtId="0" fontId="0" fillId="5" borderId="0" xfId="0" applyFill="1" applyBorder="1" applyAlignment="1">
      <alignment vertical="top"/>
    </xf>
    <xf numFmtId="0" fontId="0" fillId="5" borderId="21" xfId="0" applyFill="1" applyBorder="1" applyAlignment="1">
      <alignment/>
    </xf>
    <xf numFmtId="1" fontId="0" fillId="0" borderId="46" xfId="0" applyNumberFormat="1" applyBorder="1" applyAlignment="1">
      <alignment/>
    </xf>
    <xf numFmtId="1" fontId="0" fillId="0" borderId="0" xfId="0" applyNumberFormat="1" applyFill="1" applyBorder="1" applyAlignment="1">
      <alignment/>
    </xf>
    <xf numFmtId="1" fontId="0" fillId="0" borderId="0" xfId="0" applyNumberFormat="1" applyAlignment="1">
      <alignment/>
    </xf>
    <xf numFmtId="1" fontId="0" fillId="0" borderId="47" xfId="0" applyNumberFormat="1" applyBorder="1" applyAlignment="1">
      <alignment/>
    </xf>
    <xf numFmtId="1" fontId="0" fillId="0" borderId="47" xfId="0" applyNumberFormat="1" applyBorder="1" applyAlignment="1">
      <alignment vertical="top"/>
    </xf>
    <xf numFmtId="1" fontId="0" fillId="0" borderId="48" xfId="0" applyNumberFormat="1" applyBorder="1" applyAlignment="1">
      <alignment vertical="top"/>
    </xf>
    <xf numFmtId="1" fontId="13" fillId="0" borderId="0" xfId="0" applyNumberFormat="1" applyFont="1" applyFill="1" applyBorder="1" applyAlignment="1">
      <alignment horizontal="center"/>
    </xf>
    <xf numFmtId="1" fontId="5" fillId="0" borderId="48" xfId="0" applyNumberFormat="1" applyFont="1" applyBorder="1" applyAlignment="1">
      <alignment vertical="top"/>
    </xf>
    <xf numFmtId="0" fontId="13" fillId="5" borderId="16" xfId="0" applyFont="1" applyFill="1" applyBorder="1" applyAlignment="1">
      <alignment/>
    </xf>
    <xf numFmtId="0" fontId="0" fillId="5" borderId="0" xfId="0" applyFont="1" applyFill="1" applyBorder="1" applyAlignment="1">
      <alignment vertical="top"/>
    </xf>
    <xf numFmtId="1" fontId="13" fillId="12" borderId="47" xfId="0" applyNumberFormat="1" applyFont="1" applyFill="1" applyBorder="1" applyAlignment="1">
      <alignment horizontal="center"/>
    </xf>
    <xf numFmtId="1" fontId="13" fillId="12" borderId="46" xfId="0" applyNumberFormat="1" applyFont="1" applyFill="1" applyBorder="1" applyAlignment="1">
      <alignment horizontal="center"/>
    </xf>
    <xf numFmtId="1" fontId="0" fillId="0" borderId="21" xfId="0" applyNumberFormat="1" applyFont="1" applyBorder="1" applyAlignment="1">
      <alignment vertical="top"/>
    </xf>
    <xf numFmtId="1" fontId="0" fillId="0" borderId="21" xfId="0" applyNumberFormat="1" applyBorder="1" applyAlignment="1">
      <alignment/>
    </xf>
    <xf numFmtId="1" fontId="5" fillId="0" borderId="2" xfId="0" applyNumberFormat="1" applyFont="1" applyBorder="1" applyAlignment="1">
      <alignment vertical="top"/>
    </xf>
    <xf numFmtId="1" fontId="0" fillId="0" borderId="48" xfId="0" applyNumberFormat="1" applyBorder="1" applyAlignment="1">
      <alignment/>
    </xf>
    <xf numFmtId="0" fontId="0" fillId="0" borderId="0" xfId="0" applyFont="1" applyBorder="1" applyAlignment="1">
      <alignment vertical="top"/>
    </xf>
    <xf numFmtId="0" fontId="5" fillId="0" borderId="0" xfId="0" applyFont="1" applyBorder="1" applyAlignment="1">
      <alignment vertical="top"/>
    </xf>
    <xf numFmtId="1" fontId="5" fillId="0" borderId="0" xfId="0" applyNumberFormat="1" applyFont="1" applyBorder="1" applyAlignment="1">
      <alignment vertical="top"/>
    </xf>
    <xf numFmtId="1" fontId="0" fillId="0" borderId="0" xfId="0" applyNumberFormat="1" applyBorder="1" applyAlignment="1">
      <alignment/>
    </xf>
    <xf numFmtId="0" fontId="13" fillId="5" borderId="16" xfId="0" applyFont="1" applyFill="1" applyBorder="1" applyAlignment="1">
      <alignment/>
    </xf>
    <xf numFmtId="0" fontId="0" fillId="5" borderId="0" xfId="0" applyFill="1" applyBorder="1" applyAlignment="1">
      <alignment/>
    </xf>
    <xf numFmtId="1" fontId="0" fillId="0" borderId="20" xfId="0" applyNumberFormat="1" applyBorder="1" applyAlignment="1">
      <alignment/>
    </xf>
    <xf numFmtId="0" fontId="13" fillId="12" borderId="48" xfId="0" applyFont="1" applyFill="1" applyBorder="1" applyAlignment="1">
      <alignment horizontal="center"/>
    </xf>
    <xf numFmtId="0" fontId="13" fillId="0" borderId="0" xfId="0" applyFont="1" applyFill="1" applyBorder="1" applyAlignment="1">
      <alignment/>
    </xf>
    <xf numFmtId="49" fontId="0" fillId="0" borderId="0" xfId="0" applyNumberFormat="1" applyAlignment="1">
      <alignment/>
    </xf>
    <xf numFmtId="0" fontId="13" fillId="5" borderId="1" xfId="0" applyFont="1" applyFill="1" applyBorder="1" applyAlignment="1">
      <alignment horizontal="left" vertical="top"/>
    </xf>
    <xf numFmtId="0" fontId="0" fillId="5" borderId="41" xfId="0" applyFill="1" applyBorder="1" applyAlignment="1">
      <alignment vertical="top"/>
    </xf>
    <xf numFmtId="0" fontId="0" fillId="5" borderId="41" xfId="0" applyFill="1" applyBorder="1" applyAlignment="1">
      <alignment/>
    </xf>
    <xf numFmtId="1" fontId="36" fillId="0" borderId="48" xfId="0" applyNumberFormat="1" applyFont="1" applyBorder="1" applyAlignment="1">
      <alignment horizontal="center"/>
    </xf>
    <xf numFmtId="1" fontId="0" fillId="0" borderId="16" xfId="0" applyNumberFormat="1" applyBorder="1" applyAlignment="1">
      <alignment vertical="top"/>
    </xf>
    <xf numFmtId="1" fontId="0" fillId="8" borderId="21" xfId="0" applyNumberFormat="1" applyFill="1" applyBorder="1" applyAlignment="1">
      <alignment/>
    </xf>
    <xf numFmtId="1" fontId="0" fillId="0" borderId="16" xfId="0" applyNumberFormat="1" applyBorder="1" applyAlignment="1">
      <alignment/>
    </xf>
    <xf numFmtId="1" fontId="0" fillId="0" borderId="21" xfId="0" applyNumberFormat="1" applyFill="1" applyBorder="1" applyAlignment="1">
      <alignment/>
    </xf>
    <xf numFmtId="1" fontId="13" fillId="12" borderId="46" xfId="0" applyNumberFormat="1" applyFont="1" applyFill="1" applyBorder="1" applyAlignment="1">
      <alignment/>
    </xf>
    <xf numFmtId="1" fontId="13" fillId="12" borderId="46" xfId="0" applyNumberFormat="1" applyFont="1" applyFill="1" applyBorder="1" applyAlignment="1">
      <alignment/>
    </xf>
    <xf numFmtId="1" fontId="13" fillId="12" borderId="11" xfId="0" applyNumberFormat="1" applyFont="1" applyFill="1" applyBorder="1" applyAlignment="1">
      <alignment/>
    </xf>
    <xf numFmtId="1" fontId="13" fillId="12" borderId="20" xfId="0" applyNumberFormat="1" applyFont="1" applyFill="1" applyBorder="1" applyAlignment="1">
      <alignment/>
    </xf>
    <xf numFmtId="1" fontId="36" fillId="0" borderId="1" xfId="0" applyNumberFormat="1" applyFont="1" applyBorder="1" applyAlignment="1">
      <alignment horizontal="center"/>
    </xf>
    <xf numFmtId="1" fontId="36" fillId="0" borderId="2" xfId="0" applyNumberFormat="1" applyFont="1" applyFill="1" applyBorder="1" applyAlignment="1">
      <alignment horizontal="center"/>
    </xf>
    <xf numFmtId="1" fontId="36" fillId="0" borderId="49" xfId="0" applyNumberFormat="1" applyFont="1" applyBorder="1" applyAlignment="1">
      <alignment horizontal="center"/>
    </xf>
    <xf numFmtId="1" fontId="36" fillId="0" borderId="2" xfId="0" applyNumberFormat="1" applyFont="1" applyBorder="1" applyAlignment="1">
      <alignment horizontal="center"/>
    </xf>
    <xf numFmtId="1" fontId="0" fillId="8" borderId="67" xfId="0" applyNumberFormat="1" applyFill="1" applyBorder="1" applyAlignment="1">
      <alignment/>
    </xf>
    <xf numFmtId="1" fontId="0" fillId="8" borderId="16" xfId="0" applyNumberFormat="1" applyFill="1" applyBorder="1" applyAlignment="1">
      <alignment vertical="top"/>
    </xf>
    <xf numFmtId="1" fontId="0" fillId="0" borderId="29" xfId="0" applyNumberFormat="1" applyFont="1" applyBorder="1" applyAlignment="1">
      <alignment vertical="top"/>
    </xf>
    <xf numFmtId="1" fontId="0" fillId="8" borderId="32" xfId="0" applyNumberFormat="1" applyFill="1" applyBorder="1" applyAlignment="1">
      <alignment/>
    </xf>
    <xf numFmtId="1" fontId="0" fillId="0" borderId="29" xfId="0" applyNumberFormat="1" applyBorder="1" applyAlignment="1">
      <alignment/>
    </xf>
    <xf numFmtId="1" fontId="0" fillId="8" borderId="44" xfId="0" applyNumberFormat="1" applyFill="1" applyBorder="1" applyAlignment="1">
      <alignment/>
    </xf>
    <xf numFmtId="1" fontId="0" fillId="0" borderId="57" xfId="0" applyNumberFormat="1" applyBorder="1" applyAlignment="1">
      <alignment/>
    </xf>
    <xf numFmtId="0" fontId="13" fillId="5" borderId="1" xfId="0" applyFont="1" applyFill="1" applyBorder="1" applyAlignment="1">
      <alignment/>
    </xf>
    <xf numFmtId="0" fontId="0" fillId="5" borderId="41" xfId="0" applyFont="1" applyFill="1" applyBorder="1" applyAlignment="1">
      <alignment vertical="top"/>
    </xf>
    <xf numFmtId="1" fontId="0" fillId="0" borderId="16" xfId="0" applyNumberFormat="1" applyFont="1" applyBorder="1" applyAlignment="1">
      <alignment vertical="top"/>
    </xf>
    <xf numFmtId="1" fontId="0" fillId="0" borderId="32" xfId="0" applyNumberFormat="1" applyBorder="1" applyAlignment="1">
      <alignment/>
    </xf>
    <xf numFmtId="1" fontId="0" fillId="0" borderId="37" xfId="0" applyNumberFormat="1" applyBorder="1" applyAlignment="1">
      <alignment/>
    </xf>
    <xf numFmtId="0" fontId="13" fillId="5" borderId="1" xfId="0" applyFont="1" applyFill="1" applyBorder="1" applyAlignment="1">
      <alignment/>
    </xf>
    <xf numFmtId="1" fontId="0" fillId="8" borderId="16" xfId="0" applyNumberFormat="1" applyFill="1" applyBorder="1" applyAlignment="1">
      <alignment/>
    </xf>
    <xf numFmtId="1" fontId="0" fillId="8" borderId="29" xfId="0" applyNumberFormat="1" applyFill="1" applyBorder="1" applyAlignment="1">
      <alignment/>
    </xf>
    <xf numFmtId="1" fontId="0" fillId="0" borderId="16" xfId="0" applyNumberFormat="1" applyFill="1" applyBorder="1" applyAlignment="1">
      <alignment/>
    </xf>
    <xf numFmtId="0" fontId="13" fillId="9" borderId="1" xfId="0" applyFont="1" applyFill="1" applyBorder="1" applyAlignment="1">
      <alignment/>
    </xf>
    <xf numFmtId="0" fontId="13" fillId="9" borderId="41" xfId="0" applyFont="1" applyFill="1" applyBorder="1" applyAlignment="1">
      <alignment/>
    </xf>
    <xf numFmtId="1" fontId="0" fillId="0" borderId="1" xfId="0" applyNumberFormat="1" applyFill="1" applyBorder="1" applyAlignment="1">
      <alignment/>
    </xf>
    <xf numFmtId="1" fontId="0" fillId="0" borderId="2" xfId="0" applyNumberFormat="1" applyFill="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2" borderId="12" xfId="0" applyFill="1" applyBorder="1" applyAlignment="1">
      <alignment/>
    </xf>
    <xf numFmtId="0" fontId="0" fillId="2" borderId="12" xfId="0" applyFont="1" applyFill="1" applyBorder="1" applyAlignment="1">
      <alignment vertical="top"/>
    </xf>
    <xf numFmtId="1" fontId="0" fillId="2" borderId="12" xfId="0" applyNumberFormat="1" applyFill="1" applyBorder="1" applyAlignment="1">
      <alignment/>
    </xf>
    <xf numFmtId="0" fontId="0" fillId="2" borderId="0" xfId="0" applyFill="1" applyBorder="1" applyAlignment="1">
      <alignment/>
    </xf>
    <xf numFmtId="1" fontId="0" fillId="2" borderId="0" xfId="0" applyNumberFormat="1" applyFill="1" applyBorder="1" applyAlignment="1">
      <alignment/>
    </xf>
    <xf numFmtId="0" fontId="0" fillId="2" borderId="23" xfId="0" applyFill="1" applyBorder="1" applyAlignment="1">
      <alignment/>
    </xf>
    <xf numFmtId="1" fontId="0" fillId="2" borderId="23" xfId="0" applyNumberFormat="1" applyFill="1" applyBorder="1" applyAlignment="1">
      <alignment/>
    </xf>
    <xf numFmtId="0" fontId="13" fillId="5" borderId="22" xfId="0" applyFont="1" applyFill="1" applyBorder="1" applyAlignment="1">
      <alignment vertical="top"/>
    </xf>
    <xf numFmtId="0" fontId="13" fillId="5" borderId="23" xfId="0" applyFont="1" applyFill="1" applyBorder="1" applyAlignment="1">
      <alignment/>
    </xf>
    <xf numFmtId="0" fontId="13" fillId="5" borderId="22" xfId="0" applyFont="1" applyFill="1" applyBorder="1" applyAlignment="1">
      <alignment/>
    </xf>
    <xf numFmtId="1" fontId="36" fillId="0" borderId="22" xfId="0" applyNumberFormat="1" applyFont="1" applyBorder="1" applyAlignment="1">
      <alignment horizontal="center"/>
    </xf>
    <xf numFmtId="1" fontId="36" fillId="0" borderId="24" xfId="0" applyNumberFormat="1" applyFont="1" applyBorder="1" applyAlignment="1">
      <alignment horizontal="center"/>
    </xf>
    <xf numFmtId="1" fontId="36" fillId="0" borderId="24" xfId="0" applyNumberFormat="1" applyFont="1" applyFill="1" applyBorder="1" applyAlignment="1">
      <alignment horizontal="center"/>
    </xf>
    <xf numFmtId="1" fontId="36" fillId="0" borderId="68" xfId="0" applyNumberFormat="1" applyFont="1" applyBorder="1" applyAlignment="1">
      <alignment horizontal="center"/>
    </xf>
    <xf numFmtId="1" fontId="24" fillId="0" borderId="21" xfId="0" applyNumberFormat="1" applyFont="1" applyBorder="1" applyAlignment="1">
      <alignment/>
    </xf>
    <xf numFmtId="1" fontId="0" fillId="0" borderId="21" xfId="0" applyNumberFormat="1" applyFont="1" applyBorder="1" applyAlignment="1">
      <alignment horizontal="right"/>
    </xf>
    <xf numFmtId="0" fontId="13" fillId="9" borderId="11" xfId="0" applyFont="1" applyFill="1" applyBorder="1" applyAlignment="1">
      <alignment/>
    </xf>
    <xf numFmtId="0" fontId="0" fillId="9" borderId="12" xfId="0" applyFill="1" applyBorder="1" applyAlignment="1">
      <alignment/>
    </xf>
    <xf numFmtId="1" fontId="0" fillId="0" borderId="11" xfId="0" applyNumberFormat="1" applyFill="1" applyBorder="1" applyAlignment="1">
      <alignment/>
    </xf>
    <xf numFmtId="1" fontId="0" fillId="0" borderId="20" xfId="0" applyNumberFormat="1" applyFill="1" applyBorder="1" applyAlignment="1">
      <alignment/>
    </xf>
    <xf numFmtId="1" fontId="0" fillId="0" borderId="11" xfId="0" applyNumberFormat="1" applyBorder="1" applyAlignment="1">
      <alignment/>
    </xf>
    <xf numFmtId="0" fontId="13" fillId="11" borderId="69" xfId="0" applyFont="1" applyFill="1" applyBorder="1" applyAlignment="1">
      <alignment/>
    </xf>
    <xf numFmtId="0" fontId="0" fillId="11" borderId="70" xfId="0" applyFill="1" applyBorder="1" applyAlignment="1">
      <alignment/>
    </xf>
    <xf numFmtId="0" fontId="13" fillId="2" borderId="0" xfId="0" applyFont="1" applyFill="1" applyBorder="1" applyAlignment="1">
      <alignment/>
    </xf>
    <xf numFmtId="0" fontId="0" fillId="0" borderId="0" xfId="0" applyBorder="1" applyAlignment="1">
      <alignment/>
    </xf>
    <xf numFmtId="0" fontId="13" fillId="0" borderId="0" xfId="0" applyFont="1" applyBorder="1" applyAlignment="1">
      <alignment/>
    </xf>
    <xf numFmtId="0" fontId="13" fillId="13" borderId="0" xfId="0" applyFont="1" applyFill="1" applyBorder="1" applyAlignment="1">
      <alignment/>
    </xf>
    <xf numFmtId="0" fontId="20" fillId="0" borderId="0" xfId="0" applyFont="1" applyBorder="1" applyAlignment="1">
      <alignment/>
    </xf>
    <xf numFmtId="0" fontId="20" fillId="0" borderId="0" xfId="0" applyFont="1" applyFill="1" applyBorder="1" applyAlignment="1">
      <alignment horizontal="right"/>
    </xf>
    <xf numFmtId="0" fontId="0" fillId="0" borderId="59" xfId="0" applyFill="1" applyBorder="1" applyAlignment="1">
      <alignment/>
    </xf>
    <xf numFmtId="0" fontId="0" fillId="4" borderId="56" xfId="0" applyFont="1" applyFill="1" applyBorder="1" applyAlignment="1">
      <alignment vertical="top"/>
    </xf>
    <xf numFmtId="0" fontId="0" fillId="4" borderId="0" xfId="0" applyFont="1" applyFill="1" applyBorder="1" applyAlignment="1">
      <alignment vertical="top"/>
    </xf>
    <xf numFmtId="0" fontId="0" fillId="4" borderId="54" xfId="0" applyFill="1" applyBorder="1" applyAlignment="1">
      <alignment/>
    </xf>
    <xf numFmtId="0" fontId="13" fillId="0" borderId="0" xfId="0" applyNumberFormat="1" applyFont="1" applyFill="1" applyBorder="1" applyAlignment="1">
      <alignment horizontal="center"/>
    </xf>
    <xf numFmtId="0" fontId="13" fillId="0" borderId="59" xfId="0" applyFont="1" applyFill="1" applyBorder="1" applyAlignment="1">
      <alignment/>
    </xf>
    <xf numFmtId="0" fontId="0" fillId="11" borderId="56" xfId="0" applyFont="1" applyFill="1" applyBorder="1" applyAlignment="1">
      <alignment/>
    </xf>
    <xf numFmtId="0" fontId="0" fillId="11" borderId="0" xfId="0" applyFont="1" applyFill="1" applyBorder="1" applyAlignment="1">
      <alignment vertical="top"/>
    </xf>
    <xf numFmtId="0" fontId="0" fillId="11" borderId="54" xfId="0" applyFont="1" applyFill="1" applyBorder="1" applyAlignment="1">
      <alignment vertical="top"/>
    </xf>
    <xf numFmtId="0" fontId="0" fillId="0" borderId="0" xfId="0" applyFont="1" applyFill="1" applyBorder="1" applyAlignment="1">
      <alignment vertical="top"/>
    </xf>
    <xf numFmtId="0" fontId="0" fillId="5" borderId="56" xfId="0" applyFont="1" applyFill="1" applyBorder="1" applyAlignment="1">
      <alignment vertical="top"/>
    </xf>
    <xf numFmtId="0" fontId="0" fillId="5" borderId="54" xfId="0" applyFont="1" applyFill="1" applyBorder="1" applyAlignment="1">
      <alignment vertical="top"/>
    </xf>
    <xf numFmtId="0" fontId="0" fillId="4" borderId="0" xfId="0" applyFill="1" applyBorder="1" applyAlignment="1">
      <alignment/>
    </xf>
    <xf numFmtId="0" fontId="0" fillId="0" borderId="0" xfId="0" applyNumberFormat="1" applyAlignment="1">
      <alignment/>
    </xf>
    <xf numFmtId="0" fontId="37" fillId="0" borderId="0" xfId="0" applyFon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 fontId="38" fillId="0" borderId="0" xfId="0" applyNumberFormat="1" applyFont="1" applyFill="1" applyBorder="1" applyAlignment="1">
      <alignment/>
    </xf>
    <xf numFmtId="0" fontId="40" fillId="0" borderId="0" xfId="0" applyFont="1" applyFill="1" applyBorder="1" applyAlignment="1">
      <alignment horizontal="center"/>
    </xf>
    <xf numFmtId="0" fontId="9" fillId="0" borderId="0" xfId="0" applyFont="1" applyFill="1" applyBorder="1" applyAlignment="1">
      <alignment/>
    </xf>
    <xf numFmtId="0" fontId="37" fillId="0" borderId="0" xfId="0" applyFont="1" applyFill="1" applyBorder="1" applyAlignment="1">
      <alignment horizontal="center"/>
    </xf>
    <xf numFmtId="0" fontId="0" fillId="0" borderId="0" xfId="0" applyFill="1" applyBorder="1" applyAlignment="1">
      <alignment horizontal="left"/>
    </xf>
    <xf numFmtId="0" fontId="39" fillId="0" borderId="0" xfId="0" applyFont="1" applyAlignment="1">
      <alignment/>
    </xf>
    <xf numFmtId="0" fontId="20" fillId="0" borderId="0" xfId="0" applyFont="1" applyFill="1" applyBorder="1" applyAlignment="1">
      <alignment horizontal="left"/>
    </xf>
    <xf numFmtId="1" fontId="20" fillId="0" borderId="0" xfId="0" applyNumberFormat="1" applyFont="1" applyFill="1" applyBorder="1" applyAlignment="1">
      <alignment horizontal="left"/>
    </xf>
    <xf numFmtId="1" fontId="38" fillId="0" borderId="0" xfId="0" applyNumberFormat="1" applyFont="1" applyFill="1" applyBorder="1" applyAlignment="1">
      <alignment horizontal="left"/>
    </xf>
    <xf numFmtId="0" fontId="38" fillId="0" borderId="0" xfId="0" applyFont="1" applyFill="1" applyBorder="1" applyAlignment="1">
      <alignment horizontal="left"/>
    </xf>
    <xf numFmtId="0" fontId="0" fillId="4" borderId="56" xfId="0" applyFill="1" applyBorder="1" applyAlignment="1">
      <alignment vertical="top"/>
    </xf>
    <xf numFmtId="0" fontId="0" fillId="11" borderId="56" xfId="0" applyFill="1" applyBorder="1" applyAlignment="1">
      <alignment/>
    </xf>
    <xf numFmtId="0" fontId="0" fillId="5" borderId="56" xfId="0" applyFill="1" applyBorder="1" applyAlignment="1">
      <alignment vertical="top"/>
    </xf>
    <xf numFmtId="0" fontId="13" fillId="14" borderId="46" xfId="0" applyFont="1" applyFill="1" applyBorder="1" applyAlignment="1">
      <alignment horizontal="center"/>
    </xf>
    <xf numFmtId="1" fontId="0" fillId="0" borderId="21" xfId="0" applyNumberFormat="1" applyBorder="1" applyAlignment="1" quotePrefix="1">
      <alignment/>
    </xf>
    <xf numFmtId="0" fontId="13" fillId="15" borderId="61" xfId="0" applyFont="1" applyFill="1" applyBorder="1" applyAlignment="1">
      <alignment/>
    </xf>
    <xf numFmtId="0" fontId="13" fillId="15" borderId="0" xfId="0" applyFont="1" applyFill="1" applyBorder="1" applyAlignment="1">
      <alignment/>
    </xf>
    <xf numFmtId="3" fontId="0" fillId="0" borderId="0" xfId="0" applyNumberFormat="1" applyBorder="1" applyAlignment="1">
      <alignment vertical="top"/>
    </xf>
    <xf numFmtId="0" fontId="0" fillId="2" borderId="0" xfId="0" applyFill="1" applyAlignment="1">
      <alignment/>
    </xf>
    <xf numFmtId="9" fontId="0" fillId="4" borderId="39" xfId="0" applyNumberFormat="1" applyFill="1" applyBorder="1" applyAlignment="1">
      <alignment horizontal="left"/>
    </xf>
    <xf numFmtId="165" fontId="27" fillId="8" borderId="11" xfId="0" applyNumberFormat="1" applyFont="1" applyFill="1" applyBorder="1" applyAlignment="1">
      <alignment horizontal="center" vertical="top"/>
    </xf>
    <xf numFmtId="165" fontId="27" fillId="8" borderId="12" xfId="0" applyNumberFormat="1" applyFont="1" applyFill="1" applyBorder="1" applyAlignment="1">
      <alignment horizontal="center" vertical="top"/>
    </xf>
    <xf numFmtId="165" fontId="27" fillId="8" borderId="20" xfId="0" applyNumberFormat="1" applyFont="1" applyFill="1" applyBorder="1" applyAlignment="1">
      <alignment horizontal="center" vertical="top"/>
    </xf>
    <xf numFmtId="165" fontId="27" fillId="8" borderId="16" xfId="0" applyNumberFormat="1" applyFont="1" applyFill="1" applyBorder="1" applyAlignment="1">
      <alignment horizontal="center" vertical="top"/>
    </xf>
    <xf numFmtId="165" fontId="27" fillId="8" borderId="0" xfId="0" applyNumberFormat="1" applyFont="1" applyFill="1" applyBorder="1" applyAlignment="1">
      <alignment horizontal="center" vertical="top"/>
    </xf>
    <xf numFmtId="1" fontId="36" fillId="0" borderId="0" xfId="0" applyNumberFormat="1" applyFont="1" applyFill="1" applyBorder="1" applyAlignment="1">
      <alignment horizontal="center"/>
    </xf>
    <xf numFmtId="0" fontId="0" fillId="0" borderId="10" xfId="0" applyFont="1" applyBorder="1" applyAlignment="1">
      <alignment vertical="top"/>
    </xf>
    <xf numFmtId="0" fontId="0" fillId="0" borderId="39" xfId="0" applyFont="1" applyBorder="1" applyAlignment="1">
      <alignment vertical="top"/>
    </xf>
    <xf numFmtId="0" fontId="13" fillId="0" borderId="10" xfId="0" applyFont="1" applyBorder="1" applyAlignment="1">
      <alignment horizontal="left" vertical="top"/>
    </xf>
    <xf numFmtId="0" fontId="0" fillId="0" borderId="10" xfId="0" applyBorder="1" applyAlignment="1">
      <alignment horizontal="left" vertical="top"/>
    </xf>
    <xf numFmtId="0" fontId="21" fillId="11" borderId="46" xfId="0" applyFont="1" applyFill="1" applyBorder="1" applyAlignment="1">
      <alignment/>
    </xf>
    <xf numFmtId="0" fontId="21" fillId="0" borderId="71" xfId="0" applyFont="1" applyBorder="1" applyAlignment="1">
      <alignment vertical="top"/>
    </xf>
    <xf numFmtId="0" fontId="24" fillId="0" borderId="72" xfId="0" applyFont="1" applyBorder="1" applyAlignment="1">
      <alignment vertical="top"/>
    </xf>
    <xf numFmtId="0" fontId="24" fillId="0" borderId="71" xfId="0" applyFont="1" applyBorder="1" applyAlignment="1">
      <alignment vertical="top"/>
    </xf>
    <xf numFmtId="0" fontId="24" fillId="0" borderId="71" xfId="0" applyFont="1" applyBorder="1" applyAlignment="1">
      <alignment/>
    </xf>
    <xf numFmtId="0" fontId="24" fillId="0" borderId="42" xfId="0" applyFont="1" applyBorder="1" applyAlignment="1">
      <alignment vertical="top"/>
    </xf>
    <xf numFmtId="0" fontId="21" fillId="0" borderId="72" xfId="0" applyFont="1" applyBorder="1" applyAlignment="1">
      <alignment vertical="top"/>
    </xf>
    <xf numFmtId="0" fontId="24" fillId="0" borderId="42" xfId="0" applyFont="1" applyBorder="1" applyAlignment="1">
      <alignment/>
    </xf>
    <xf numFmtId="0" fontId="24" fillId="0" borderId="73" xfId="0" applyFont="1" applyBorder="1" applyAlignment="1">
      <alignment/>
    </xf>
    <xf numFmtId="0" fontId="21" fillId="11" borderId="74" xfId="0" applyFont="1" applyFill="1" applyBorder="1" applyAlignment="1">
      <alignment horizontal="left" vertical="top"/>
    </xf>
    <xf numFmtId="0" fontId="21" fillId="0" borderId="72" xfId="0" applyFont="1" applyBorder="1" applyAlignment="1">
      <alignment horizontal="left" vertical="top"/>
    </xf>
    <xf numFmtId="0" fontId="24" fillId="0" borderId="42" xfId="0" applyFont="1" applyBorder="1" applyAlignment="1">
      <alignment horizontal="left" vertical="top"/>
    </xf>
    <xf numFmtId="0" fontId="24" fillId="0" borderId="71" xfId="0" applyFont="1" applyBorder="1" applyAlignment="1">
      <alignment horizontal="left" vertical="top"/>
    </xf>
    <xf numFmtId="0" fontId="24" fillId="0" borderId="73" xfId="0" applyFont="1" applyBorder="1" applyAlignment="1">
      <alignment horizontal="left" vertical="top"/>
    </xf>
    <xf numFmtId="0" fontId="21" fillId="0" borderId="74" xfId="0" applyFont="1" applyBorder="1" applyAlignment="1">
      <alignment vertical="top"/>
    </xf>
    <xf numFmtId="0" fontId="21" fillId="0" borderId="74" xfId="0" applyFont="1" applyBorder="1" applyAlignment="1">
      <alignment horizontal="left" vertical="top"/>
    </xf>
    <xf numFmtId="0" fontId="21" fillId="0" borderId="71" xfId="0" applyFont="1" applyBorder="1" applyAlignment="1">
      <alignment horizontal="left" vertical="top"/>
    </xf>
    <xf numFmtId="0" fontId="13" fillId="11" borderId="48" xfId="0" applyFont="1" applyFill="1" applyBorder="1" applyAlignment="1">
      <alignment horizontal="center"/>
    </xf>
    <xf numFmtId="0" fontId="0" fillId="0" borderId="47" xfId="0" applyFont="1" applyBorder="1" applyAlignment="1">
      <alignment vertical="top"/>
    </xf>
    <xf numFmtId="0" fontId="0" fillId="0" borderId="45" xfId="0" applyFont="1" applyBorder="1" applyAlignment="1">
      <alignment vertical="top"/>
    </xf>
    <xf numFmtId="0" fontId="13" fillId="0" borderId="48" xfId="0" applyFont="1" applyBorder="1" applyAlignment="1">
      <alignment horizontal="right" vertical="top"/>
    </xf>
    <xf numFmtId="0" fontId="0" fillId="0" borderId="47" xfId="0" applyFont="1" applyFill="1" applyBorder="1" applyAlignment="1">
      <alignment vertical="top"/>
    </xf>
    <xf numFmtId="0" fontId="0" fillId="0" borderId="45" xfId="0" applyFont="1" applyFill="1" applyBorder="1" applyAlignment="1">
      <alignment vertical="top"/>
    </xf>
    <xf numFmtId="0" fontId="0" fillId="0" borderId="47" xfId="0" applyFont="1" applyBorder="1" applyAlignment="1">
      <alignment/>
    </xf>
    <xf numFmtId="0" fontId="0" fillId="0" borderId="45" xfId="0" applyFont="1" applyBorder="1" applyAlignment="1">
      <alignment/>
    </xf>
    <xf numFmtId="0" fontId="0" fillId="0" borderId="0" xfId="0" applyBorder="1" applyAlignment="1">
      <alignment/>
    </xf>
    <xf numFmtId="0" fontId="0" fillId="0" borderId="24" xfId="0" applyBorder="1" applyAlignment="1">
      <alignment/>
    </xf>
    <xf numFmtId="0" fontId="0" fillId="0" borderId="61" xfId="0" applyBorder="1" applyAlignment="1">
      <alignment/>
    </xf>
    <xf numFmtId="0" fontId="0" fillId="0" borderId="67" xfId="0" applyFont="1" applyBorder="1" applyAlignment="1">
      <alignment vertical="top"/>
    </xf>
    <xf numFmtId="0" fontId="0" fillId="0" borderId="61" xfId="0" applyFont="1" applyBorder="1" applyAlignment="1">
      <alignment vertical="top"/>
    </xf>
    <xf numFmtId="0" fontId="13" fillId="0" borderId="62" xfId="0" applyFont="1" applyBorder="1" applyAlignment="1">
      <alignment horizontal="left" vertical="top"/>
    </xf>
    <xf numFmtId="0" fontId="0" fillId="0" borderId="67" xfId="0" applyFont="1" applyFill="1" applyBorder="1" applyAlignment="1">
      <alignment vertical="top"/>
    </xf>
    <xf numFmtId="0" fontId="0" fillId="0" borderId="18" xfId="0" applyBorder="1" applyAlignment="1">
      <alignment/>
    </xf>
    <xf numFmtId="0" fontId="0" fillId="0" borderId="44" xfId="0" applyFont="1" applyBorder="1" applyAlignment="1">
      <alignment vertical="top"/>
    </xf>
    <xf numFmtId="0" fontId="13" fillId="0" borderId="7" xfId="0" applyFont="1" applyBorder="1" applyAlignment="1">
      <alignment/>
    </xf>
    <xf numFmtId="0" fontId="0" fillId="0" borderId="44" xfId="0" applyFont="1" applyFill="1" applyBorder="1" applyAlignment="1">
      <alignment vertical="top"/>
    </xf>
    <xf numFmtId="0" fontId="0" fillId="0" borderId="18" xfId="0" applyFill="1" applyBorder="1" applyAlignment="1">
      <alignment/>
    </xf>
    <xf numFmtId="1" fontId="13" fillId="0" borderId="48" xfId="0" applyNumberFormat="1" applyFont="1" applyFill="1" applyBorder="1" applyAlignment="1">
      <alignment/>
    </xf>
    <xf numFmtId="1" fontId="13" fillId="0" borderId="48" xfId="0" applyNumberFormat="1" applyFont="1" applyBorder="1" applyAlignment="1">
      <alignment/>
    </xf>
    <xf numFmtId="0" fontId="0" fillId="0" borderId="64" xfId="0" applyBorder="1" applyAlignment="1">
      <alignment/>
    </xf>
    <xf numFmtId="0" fontId="0" fillId="0" borderId="7" xfId="0" applyBorder="1" applyAlignment="1">
      <alignment/>
    </xf>
    <xf numFmtId="0" fontId="0" fillId="0" borderId="67" xfId="0" applyFont="1" applyBorder="1" applyAlignment="1">
      <alignment/>
    </xf>
    <xf numFmtId="0" fontId="0" fillId="0" borderId="67" xfId="0" applyFont="1" applyFill="1" applyBorder="1" applyAlignment="1">
      <alignment/>
    </xf>
    <xf numFmtId="0" fontId="0" fillId="0" borderId="44" xfId="0" applyFont="1" applyBorder="1" applyAlignment="1">
      <alignment/>
    </xf>
    <xf numFmtId="1" fontId="13" fillId="0" borderId="39" xfId="0" applyNumberFormat="1" applyFont="1" applyFill="1" applyBorder="1" applyAlignment="1">
      <alignment/>
    </xf>
    <xf numFmtId="1" fontId="13" fillId="0" borderId="39" xfId="0" applyNumberFormat="1" applyFont="1" applyBorder="1" applyAlignment="1">
      <alignment/>
    </xf>
    <xf numFmtId="0" fontId="20" fillId="16" borderId="48" xfId="0" applyFont="1" applyFill="1" applyBorder="1" applyAlignment="1">
      <alignment horizontal="right"/>
    </xf>
    <xf numFmtId="1" fontId="0" fillId="0" borderId="48" xfId="0" applyNumberFormat="1" applyFont="1" applyFill="1" applyBorder="1" applyAlignment="1">
      <alignment horizontal="right"/>
    </xf>
    <xf numFmtId="1" fontId="0" fillId="0" borderId="48" xfId="0" applyNumberFormat="1" applyBorder="1" applyAlignment="1">
      <alignment/>
    </xf>
    <xf numFmtId="1" fontId="13" fillId="16" borderId="4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D9D9D9"/>
      <rgbColor rgb="00CC99FF"/>
      <rgbColor rgb="00FFCC99"/>
      <rgbColor rgb="003366FF"/>
      <rgbColor rgb="00B2DFD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ROI sur cinq ans.</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Synthese!$D$31:$M$31</c:f>
              <c:numCache>
                <c:ptCount val="10"/>
                <c:pt idx="0">
                  <c:v>0</c:v>
                </c:pt>
                <c:pt idx="2">
                  <c:v>0</c:v>
                </c:pt>
                <c:pt idx="4">
                  <c:v>0</c:v>
                </c:pt>
                <c:pt idx="6">
                  <c:v>0</c:v>
                </c:pt>
                <c:pt idx="8">
                  <c:v>0</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Synthese!$D$48:$M$48</c:f>
              <c:numCache/>
            </c:numRef>
          </c:val>
        </c:ser>
        <c:ser>
          <c:idx val="2"/>
          <c:order val="2"/>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Synthese!$D$53:$M$53</c:f>
              <c:numCache>
                <c:ptCount val="10"/>
                <c:pt idx="0">
                  <c:v>0</c:v>
                </c:pt>
                <c:pt idx="2">
                  <c:v>0</c:v>
                </c:pt>
                <c:pt idx="4">
                  <c:v>0</c:v>
                </c:pt>
                <c:pt idx="6">
                  <c:v>0</c:v>
                </c:pt>
                <c:pt idx="8">
                  <c:v>0</c:v>
                </c:pt>
              </c:numCache>
            </c:numRef>
          </c:val>
        </c:ser>
        <c:axId val="53030264"/>
        <c:axId val="7510329"/>
      </c:barChart>
      <c:catAx>
        <c:axId val="53030264"/>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Années</a:t>
                </a:r>
              </a:p>
            </c:rich>
          </c:tx>
          <c:layout/>
          <c:overlay val="0"/>
          <c:spPr>
            <a:noFill/>
            <a:ln>
              <a:noFill/>
            </a:ln>
          </c:spPr>
        </c:title>
        <c:delete val="0"/>
        <c:numFmt formatCode="General" sourceLinked="1"/>
        <c:majorTickMark val="out"/>
        <c:minorTickMark val="none"/>
        <c:tickLblPos val="low"/>
        <c:txPr>
          <a:bodyPr vert="horz" rot="0"/>
          <a:lstStyle/>
          <a:p>
            <a:pPr>
              <a:defRPr lang="en-US" cap="none" sz="1050" b="0" i="0" u="none" baseline="0">
                <a:solidFill>
                  <a:srgbClr val="000000"/>
                </a:solidFill>
                <a:latin typeface="Arial"/>
                <a:ea typeface="Arial"/>
                <a:cs typeface="Arial"/>
              </a:defRPr>
            </a:pPr>
          </a:p>
        </c:txPr>
        <c:crossAx val="7510329"/>
        <c:crosses val="autoZero"/>
        <c:auto val="1"/>
        <c:lblOffset val="100"/>
        <c:noMultiLvlLbl val="0"/>
      </c:catAx>
      <c:valAx>
        <c:axId val="7510329"/>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K€</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50" b="0" i="0" u="none" baseline="0">
                <a:solidFill>
                  <a:srgbClr val="000000"/>
                </a:solidFill>
                <a:latin typeface="Arial"/>
                <a:ea typeface="Arial"/>
                <a:cs typeface="Arial"/>
              </a:defRPr>
            </a:pPr>
          </a:p>
        </c:txPr>
        <c:crossAx val="53030264"/>
        <c:crossesAt val="1"/>
        <c:crossBetween val="between"/>
        <c:dispUnits/>
      </c:valAx>
      <c:spPr>
        <a:solidFill>
          <a:srgbClr val="CCCCFF"/>
        </a:solidFill>
        <a:ln w="12700">
          <a:solidFill>
            <a:srgbClr val="003366"/>
          </a:solidFill>
        </a:ln>
      </c:spPr>
    </c:plotArea>
    <c:legend>
      <c:legendPos val="r"/>
      <c:layout/>
      <c:overlay val="0"/>
      <c:txPr>
        <a:bodyPr vert="horz" rot="0"/>
        <a:lstStyle/>
        <a:p>
          <a:pPr>
            <a:defRPr lang="en-US" cap="none" sz="105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1905000</xdr:colOff>
      <xdr:row>55</xdr:row>
      <xdr:rowOff>76200</xdr:rowOff>
    </xdr:from>
    <xdr:to>
      <xdr:col>14</xdr:col>
      <xdr:colOff>371475</xdr:colOff>
      <xdr:row>82</xdr:row>
      <xdr:rowOff>123825</xdr:rowOff>
    </xdr:to>
    <xdr:graphicFrame>
      <xdr:nvGraphicFramePr>
        <xdr:cNvPr id="1" name="Chart 4"/>
        <xdr:cNvGraphicFramePr/>
      </xdr:nvGraphicFramePr>
      <xdr:xfrm>
        <a:off x="3095625" y="9153525"/>
        <a:ext cx="9772650" cy="4419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81"/>
  <sheetViews>
    <sheetView zoomScale="65" zoomScaleNormal="65" workbookViewId="0" topLeftCell="A17">
      <selection activeCell="K99" sqref="K99"/>
    </sheetView>
  </sheetViews>
  <sheetFormatPr defaultColWidth="11.421875" defaultRowHeight="12.75"/>
  <cols>
    <col min="1" max="1" width="3.28125" style="1" customWidth="1"/>
    <col min="2" max="2" width="6.00390625" style="2" customWidth="1"/>
    <col min="3" max="3" width="36.28125" style="2" customWidth="1"/>
    <col min="4" max="4" width="26.8515625" style="2" customWidth="1"/>
    <col min="5" max="5" width="12.28125" style="2" customWidth="1"/>
    <col min="6" max="6" width="11.421875" style="2" customWidth="1"/>
    <col min="7" max="7" width="13.421875" style="2" customWidth="1"/>
    <col min="8" max="16384" width="11.421875" style="2" customWidth="1"/>
  </cols>
  <sheetData>
    <row r="2" spans="5:6" ht="24">
      <c r="E2" s="3" t="s">
        <v>0</v>
      </c>
      <c r="F2" s="4"/>
    </row>
    <row r="4" spans="1:4" s="6" customFormat="1" ht="12.75">
      <c r="A4" s="5"/>
      <c r="B4" s="6" t="s">
        <v>1</v>
      </c>
      <c r="C4" s="7"/>
      <c r="D4" s="7"/>
    </row>
    <row r="5" spans="1:4" s="6" customFormat="1" ht="12.75">
      <c r="A5" s="5"/>
      <c r="B5" s="6" t="s">
        <v>2</v>
      </c>
      <c r="C5" s="7"/>
      <c r="D5" s="7"/>
    </row>
    <row r="6" spans="2:4" ht="21">
      <c r="B6" s="8" t="s">
        <v>3</v>
      </c>
      <c r="C6" s="9"/>
      <c r="D6" s="10"/>
    </row>
    <row r="7" spans="2:4" ht="15">
      <c r="B7" s="11"/>
      <c r="C7" s="9"/>
      <c r="D7" s="10"/>
    </row>
    <row r="8" spans="1:4" ht="12.75">
      <c r="A8" s="1">
        <v>1</v>
      </c>
      <c r="B8" s="12" t="s">
        <v>4</v>
      </c>
      <c r="C8" s="9"/>
      <c r="D8" s="10"/>
    </row>
    <row r="9" spans="2:4" ht="12.75">
      <c r="B9" s="12" t="s">
        <v>5</v>
      </c>
      <c r="C9" s="9"/>
      <c r="D9" s="10"/>
    </row>
    <row r="10" spans="2:4" ht="12.75">
      <c r="B10" s="2" t="s">
        <v>6</v>
      </c>
      <c r="C10" s="9"/>
      <c r="D10" s="10"/>
    </row>
    <row r="11" spans="2:4" ht="12.75">
      <c r="B11" s="12"/>
      <c r="C11" s="9"/>
      <c r="D11" s="10"/>
    </row>
    <row r="12" spans="1:9" ht="11.25" customHeight="1">
      <c r="A12" s="1">
        <v>2</v>
      </c>
      <c r="B12" s="6" t="s">
        <v>7</v>
      </c>
      <c r="I12" s="13"/>
    </row>
    <row r="13" spans="2:5" ht="12.75">
      <c r="B13" s="2" t="s">
        <v>8</v>
      </c>
      <c r="D13" s="14" t="s">
        <v>9</v>
      </c>
      <c r="E13" s="2" t="s">
        <v>10</v>
      </c>
    </row>
    <row r="14" spans="2:5" ht="12.75">
      <c r="B14" s="2" t="s">
        <v>8</v>
      </c>
      <c r="D14" s="15" t="s">
        <v>9</v>
      </c>
      <c r="E14" s="2" t="s">
        <v>11</v>
      </c>
    </row>
    <row r="15" spans="2:5" ht="12.75">
      <c r="B15" s="2" t="s">
        <v>12</v>
      </c>
      <c r="D15" s="16" t="s">
        <v>9</v>
      </c>
      <c r="E15" s="2" t="s">
        <v>13</v>
      </c>
    </row>
    <row r="16" ht="12.75">
      <c r="B16" s="2" t="s">
        <v>14</v>
      </c>
    </row>
    <row r="17" ht="12.75">
      <c r="D17" s="17"/>
    </row>
    <row r="18" ht="12.75">
      <c r="B18" s="2" t="s">
        <v>15</v>
      </c>
    </row>
    <row r="19" spans="2:8" ht="12.75">
      <c r="B19" s="18"/>
      <c r="C19" s="18"/>
      <c r="D19" s="18"/>
      <c r="E19" s="18"/>
      <c r="F19" s="18"/>
      <c r="G19" s="18"/>
      <c r="H19" s="18"/>
    </row>
    <row r="20" spans="1:8" ht="12.75">
      <c r="A20" s="1">
        <v>3</v>
      </c>
      <c r="B20" s="19" t="s">
        <v>16</v>
      </c>
      <c r="C20" s="18"/>
      <c r="D20" s="18"/>
      <c r="E20" s="18"/>
      <c r="F20" s="18"/>
      <c r="G20" s="18"/>
      <c r="H20" s="18"/>
    </row>
    <row r="21" spans="1:9" ht="12.75">
      <c r="A21" s="2"/>
      <c r="B21" s="18" t="s">
        <v>17</v>
      </c>
      <c r="D21" s="18"/>
      <c r="E21" s="18"/>
      <c r="F21" s="18"/>
      <c r="G21" s="18"/>
      <c r="H21" s="18"/>
      <c r="I21" s="18"/>
    </row>
    <row r="22" spans="1:9" ht="12.75">
      <c r="A22" s="2"/>
      <c r="B22" s="1"/>
      <c r="C22" s="18"/>
      <c r="D22" s="18"/>
      <c r="E22" s="18"/>
      <c r="F22" s="18"/>
      <c r="G22" s="18"/>
      <c r="H22" s="18"/>
      <c r="I22" s="18"/>
    </row>
    <row r="23" spans="1:2" ht="12.75">
      <c r="A23" s="2"/>
      <c r="B23" s="2" t="s">
        <v>18</v>
      </c>
    </row>
    <row r="24" spans="1:2" ht="12.75">
      <c r="A24" s="2"/>
      <c r="B24" s="2" t="s">
        <v>19</v>
      </c>
    </row>
    <row r="25" ht="12.75">
      <c r="B25" s="18" t="s">
        <v>20</v>
      </c>
    </row>
    <row r="26" ht="12.75">
      <c r="B26" s="18" t="s">
        <v>21</v>
      </c>
    </row>
    <row r="27" ht="12.75">
      <c r="B27" s="18"/>
    </row>
    <row r="28" spans="2:7" ht="12.75">
      <c r="B28" s="20" t="s">
        <v>22</v>
      </c>
      <c r="C28" s="21"/>
      <c r="D28" s="22">
        <v>7</v>
      </c>
      <c r="E28" s="23" t="s">
        <v>23</v>
      </c>
      <c r="F28" s="24">
        <v>20</v>
      </c>
      <c r="G28" s="25"/>
    </row>
    <row r="29" spans="2:7" ht="12.75">
      <c r="B29" s="26" t="s">
        <v>24</v>
      </c>
      <c r="C29" s="27"/>
      <c r="D29" s="28">
        <v>9</v>
      </c>
      <c r="E29" s="29"/>
      <c r="F29" s="30"/>
      <c r="G29" s="25"/>
    </row>
    <row r="30" spans="2:7" ht="12.75">
      <c r="B30" s="31" t="s">
        <v>25</v>
      </c>
      <c r="C30" s="32"/>
      <c r="D30" s="33">
        <v>14</v>
      </c>
      <c r="E30" s="34"/>
      <c r="F30" s="25"/>
      <c r="G30" s="25"/>
    </row>
    <row r="31" spans="2:7" ht="12.75">
      <c r="B31" s="35" t="s">
        <v>26</v>
      </c>
      <c r="C31" s="36"/>
      <c r="D31" s="37">
        <v>11</v>
      </c>
      <c r="E31" s="25"/>
      <c r="F31" s="25"/>
      <c r="G31" s="25"/>
    </row>
    <row r="32" ht="12.75">
      <c r="B32" s="25"/>
    </row>
    <row r="33" spans="1:2" ht="12.75">
      <c r="A33" s="1">
        <v>4</v>
      </c>
      <c r="B33" s="517" t="s">
        <v>27</v>
      </c>
    </row>
    <row r="34" ht="12.75">
      <c r="B34" s="2" t="s">
        <v>28</v>
      </c>
    </row>
    <row r="35" spans="2:7" ht="12.75">
      <c r="B35" s="38" t="s">
        <v>29</v>
      </c>
      <c r="C35" s="30"/>
      <c r="D35" s="39"/>
      <c r="E35" s="40" t="s">
        <v>30</v>
      </c>
      <c r="F35" s="41" t="s">
        <v>31</v>
      </c>
      <c r="G35" s="42" t="s">
        <v>32</v>
      </c>
    </row>
    <row r="36" spans="2:7" ht="12.75">
      <c r="B36" s="43"/>
      <c r="C36" s="25"/>
      <c r="D36" s="44"/>
      <c r="E36" s="25"/>
      <c r="F36" s="25"/>
      <c r="G36" s="44"/>
    </row>
    <row r="37" spans="2:7" ht="12.75">
      <c r="B37" s="34"/>
      <c r="C37" s="45" t="s">
        <v>33</v>
      </c>
      <c r="D37" s="44"/>
      <c r="E37" s="46">
        <v>0.2</v>
      </c>
      <c r="F37" s="46">
        <v>0.5</v>
      </c>
      <c r="G37" s="47">
        <v>1</v>
      </c>
    </row>
    <row r="38" spans="2:7" ht="12.75">
      <c r="B38" s="34"/>
      <c r="C38" s="45" t="s">
        <v>34</v>
      </c>
      <c r="D38" s="44"/>
      <c r="E38" s="46">
        <v>0.2</v>
      </c>
      <c r="F38" s="46">
        <v>0.5</v>
      </c>
      <c r="G38" s="47">
        <v>1</v>
      </c>
    </row>
    <row r="39" spans="2:7" ht="12.75">
      <c r="B39" s="34"/>
      <c r="C39" s="45" t="s">
        <v>35</v>
      </c>
      <c r="D39" s="44"/>
      <c r="E39" s="46">
        <v>0.2</v>
      </c>
      <c r="F39" s="46">
        <v>0.5</v>
      </c>
      <c r="G39" s="47">
        <v>1</v>
      </c>
    </row>
    <row r="40" spans="2:7" ht="12.75">
      <c r="B40" s="34"/>
      <c r="C40" s="45" t="s">
        <v>36</v>
      </c>
      <c r="D40" s="44"/>
      <c r="E40" s="46">
        <v>0.2</v>
      </c>
      <c r="F40" s="46">
        <v>0.5</v>
      </c>
      <c r="G40" s="47">
        <v>1</v>
      </c>
    </row>
    <row r="41" spans="2:7" ht="12.75">
      <c r="B41" s="48"/>
      <c r="C41" s="49" t="s">
        <v>37</v>
      </c>
      <c r="D41" s="50"/>
      <c r="E41" s="46">
        <v>0.2</v>
      </c>
      <c r="F41" s="46">
        <v>0.5</v>
      </c>
      <c r="G41" s="53">
        <v>1</v>
      </c>
    </row>
    <row r="42" spans="2:7" ht="12.75">
      <c r="B42" s="25"/>
      <c r="C42" s="25"/>
      <c r="D42" s="25"/>
      <c r="E42" s="25"/>
      <c r="F42" s="25"/>
      <c r="G42" s="30"/>
    </row>
    <row r="43" spans="2:9" ht="12.75">
      <c r="B43" s="38" t="s">
        <v>38</v>
      </c>
      <c r="C43" s="30"/>
      <c r="D43" s="39"/>
      <c r="E43" s="40" t="s">
        <v>30</v>
      </c>
      <c r="F43" s="40" t="s">
        <v>31</v>
      </c>
      <c r="G43" s="40" t="s">
        <v>39</v>
      </c>
      <c r="H43" s="40" t="s">
        <v>40</v>
      </c>
      <c r="I43" s="42" t="s">
        <v>41</v>
      </c>
    </row>
    <row r="44" spans="2:9" ht="12.75">
      <c r="B44" s="34"/>
      <c r="C44" s="25"/>
      <c r="D44" s="44"/>
      <c r="E44" s="25"/>
      <c r="F44" s="25"/>
      <c r="G44" s="25"/>
      <c r="H44" s="25"/>
      <c r="I44" s="44"/>
    </row>
    <row r="45" spans="2:9" ht="12.75">
      <c r="B45" s="34"/>
      <c r="C45" s="25" t="s">
        <v>42</v>
      </c>
      <c r="D45" s="44"/>
      <c r="E45" s="46">
        <v>1</v>
      </c>
      <c r="F45" s="46">
        <v>0</v>
      </c>
      <c r="G45" s="46">
        <v>0</v>
      </c>
      <c r="H45" s="46">
        <v>0</v>
      </c>
      <c r="I45" s="47">
        <v>0</v>
      </c>
    </row>
    <row r="46" spans="2:9" ht="12.75">
      <c r="B46" s="34"/>
      <c r="C46" s="25" t="s">
        <v>43</v>
      </c>
      <c r="D46" s="44"/>
      <c r="E46" s="46">
        <v>0</v>
      </c>
      <c r="F46" s="46">
        <v>0.2</v>
      </c>
      <c r="G46" s="46">
        <v>0.5</v>
      </c>
      <c r="H46" s="46">
        <v>0.75</v>
      </c>
      <c r="I46" s="47">
        <v>1</v>
      </c>
    </row>
    <row r="47" spans="2:9" ht="12.75">
      <c r="B47" s="54"/>
      <c r="C47" s="55" t="s">
        <v>44</v>
      </c>
      <c r="D47" s="56"/>
      <c r="E47" s="57">
        <v>0</v>
      </c>
      <c r="F47" s="57">
        <v>1</v>
      </c>
      <c r="G47" s="57">
        <v>0.75</v>
      </c>
      <c r="H47" s="57">
        <v>0.25</v>
      </c>
      <c r="I47" s="58">
        <v>0.1</v>
      </c>
    </row>
    <row r="48" spans="2:9" ht="12.75">
      <c r="B48" s="54"/>
      <c r="C48" s="55" t="s">
        <v>45</v>
      </c>
      <c r="D48" s="56"/>
      <c r="E48" s="57">
        <v>0</v>
      </c>
      <c r="F48" s="57">
        <v>1</v>
      </c>
      <c r="G48" s="57">
        <v>0.75</v>
      </c>
      <c r="H48" s="57">
        <v>0.25</v>
      </c>
      <c r="I48" s="58">
        <v>0.1</v>
      </c>
    </row>
    <row r="49" spans="2:9" ht="12.75">
      <c r="B49" s="54"/>
      <c r="C49" s="55" t="s">
        <v>46</v>
      </c>
      <c r="D49" s="56"/>
      <c r="E49" s="57">
        <v>0</v>
      </c>
      <c r="F49" s="57">
        <v>1</v>
      </c>
      <c r="G49" s="57">
        <v>0.75</v>
      </c>
      <c r="H49" s="57">
        <v>0.25</v>
      </c>
      <c r="I49" s="58">
        <v>0.1</v>
      </c>
    </row>
    <row r="50" spans="2:9" ht="12.75">
      <c r="B50" s="48"/>
      <c r="C50" s="59" t="s">
        <v>47</v>
      </c>
      <c r="D50" s="50"/>
      <c r="E50" s="51">
        <v>0.2</v>
      </c>
      <c r="F50" s="52">
        <v>0.5</v>
      </c>
      <c r="G50" s="52">
        <v>1</v>
      </c>
      <c r="H50" s="52">
        <v>1</v>
      </c>
      <c r="I50" s="53">
        <v>1</v>
      </c>
    </row>
    <row r="51" ht="12.75">
      <c r="C51" s="517"/>
    </row>
    <row r="52" spans="2:4" ht="21">
      <c r="B52" s="8" t="s">
        <v>48</v>
      </c>
      <c r="C52" s="10"/>
      <c r="D52" s="10"/>
    </row>
    <row r="55" spans="1:2" s="62" customFormat="1" ht="12.75">
      <c r="A55" s="60" t="s">
        <v>49</v>
      </c>
      <c r="B55" s="61"/>
    </row>
    <row r="57" ht="12.75">
      <c r="B57" s="2" t="s">
        <v>50</v>
      </c>
    </row>
    <row r="58" ht="12.75">
      <c r="B58" s="2" t="s">
        <v>51</v>
      </c>
    </row>
    <row r="59" ht="12.75">
      <c r="B59" s="2" t="s">
        <v>52</v>
      </c>
    </row>
    <row r="60" ht="12.75">
      <c r="B60" s="18" t="s">
        <v>53</v>
      </c>
    </row>
    <row r="62" spans="1:3" s="62" customFormat="1" ht="12.75">
      <c r="A62" s="60" t="s">
        <v>54</v>
      </c>
      <c r="B62" s="61"/>
      <c r="C62" s="61"/>
    </row>
    <row r="63" spans="1:3" ht="12.75">
      <c r="A63" s="60"/>
      <c r="B63" s="10"/>
      <c r="C63" s="10"/>
    </row>
    <row r="64" spans="1:2" ht="12.75">
      <c r="A64" s="60"/>
      <c r="B64" s="2" t="s">
        <v>55</v>
      </c>
    </row>
    <row r="65" ht="12.75">
      <c r="B65" s="2" t="s">
        <v>56</v>
      </c>
    </row>
    <row r="66" spans="2:4" ht="12.75">
      <c r="B66" s="10"/>
      <c r="C66" s="10"/>
      <c r="D66" s="10"/>
    </row>
    <row r="67" spans="1:3" s="62" customFormat="1" ht="12.75">
      <c r="A67" s="60" t="s">
        <v>57</v>
      </c>
      <c r="B67" s="61"/>
      <c r="C67" s="61"/>
    </row>
    <row r="69" ht="12.75">
      <c r="B69" s="2" t="s">
        <v>58</v>
      </c>
    </row>
    <row r="70" ht="12.75">
      <c r="B70" s="2" t="s">
        <v>59</v>
      </c>
    </row>
    <row r="71" ht="12.75">
      <c r="B71" s="2" t="s">
        <v>60</v>
      </c>
    </row>
    <row r="73" spans="1:2" s="62" customFormat="1" ht="12.75">
      <c r="A73" s="60" t="s">
        <v>61</v>
      </c>
      <c r="B73" s="61"/>
    </row>
    <row r="75" ht="12.75">
      <c r="B75" s="2" t="s">
        <v>62</v>
      </c>
    </row>
    <row r="76" ht="12.75">
      <c r="B76" s="2" t="s">
        <v>63</v>
      </c>
    </row>
    <row r="77" spans="2:7" ht="12.75">
      <c r="B77" s="18" t="s">
        <v>64</v>
      </c>
      <c r="C77" s="18"/>
      <c r="D77" s="18"/>
      <c r="E77" s="18"/>
      <c r="F77" s="18"/>
      <c r="G77" s="18"/>
    </row>
    <row r="78" spans="2:7" ht="12.75">
      <c r="B78" s="18" t="s">
        <v>65</v>
      </c>
      <c r="C78" s="18"/>
      <c r="D78" s="18"/>
      <c r="E78" s="18"/>
      <c r="F78" s="18"/>
      <c r="G78" s="18"/>
    </row>
    <row r="79" spans="2:7" ht="12.75">
      <c r="B79" s="18" t="s">
        <v>66</v>
      </c>
      <c r="C79" s="18"/>
      <c r="D79" s="18"/>
      <c r="E79" s="18"/>
      <c r="F79" s="18"/>
      <c r="G79" s="18"/>
    </row>
    <row r="80" spans="2:7" ht="12.75">
      <c r="B80" s="18" t="s">
        <v>67</v>
      </c>
      <c r="C80" s="18"/>
      <c r="D80" s="18"/>
      <c r="E80" s="18"/>
      <c r="F80" s="18"/>
      <c r="G80" s="18"/>
    </row>
    <row r="81" spans="2:7" ht="12.75">
      <c r="B81" s="18"/>
      <c r="C81" s="18"/>
      <c r="D81" s="18"/>
      <c r="E81" s="18"/>
      <c r="F81" s="18"/>
      <c r="G81" s="18"/>
    </row>
  </sheetData>
  <printOptions/>
  <pageMargins left="0.7479166666666667" right="0.7479166666666667" top="0.9840277777777777" bottom="0.9840277777777777" header="0.5118055555555555" footer="0.5118055555555555"/>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3:P262"/>
  <sheetViews>
    <sheetView zoomScale="65" zoomScaleNormal="65" workbookViewId="0" topLeftCell="A16">
      <selection activeCell="R60" sqref="R60"/>
    </sheetView>
  </sheetViews>
  <sheetFormatPr defaultColWidth="11.421875" defaultRowHeight="12.75"/>
  <cols>
    <col min="1" max="1" width="2.7109375" style="0" customWidth="1"/>
    <col min="2" max="2" width="15.140625" style="0" customWidth="1"/>
    <col min="3" max="3" width="43.8515625" style="0" customWidth="1"/>
  </cols>
  <sheetData>
    <row r="3" ht="20.25">
      <c r="C3" s="383" t="s">
        <v>258</v>
      </c>
    </row>
    <row r="4" spans="1:3" ht="12.75">
      <c r="A4" t="s">
        <v>228</v>
      </c>
      <c r="B4" s="554"/>
      <c r="C4" s="554"/>
    </row>
    <row r="5" spans="1:12" ht="12.75">
      <c r="A5" s="555"/>
      <c r="B5" s="555"/>
      <c r="C5" s="555"/>
      <c r="D5" s="412" t="s">
        <v>259</v>
      </c>
      <c r="E5" s="384"/>
      <c r="F5" s="413"/>
      <c r="G5" s="413"/>
      <c r="H5" s="413"/>
      <c r="I5" s="413"/>
      <c r="J5" s="414"/>
      <c r="K5" s="414"/>
      <c r="L5" s="414"/>
    </row>
    <row r="6" spans="1:13" ht="12.75">
      <c r="A6" s="415" t="s">
        <v>69</v>
      </c>
      <c r="B6" s="416"/>
      <c r="C6" s="417"/>
      <c r="D6" s="418" t="s">
        <v>260</v>
      </c>
      <c r="E6" s="418" t="s">
        <v>261</v>
      </c>
      <c r="F6" s="390"/>
      <c r="G6" s="390" t="s">
        <v>228</v>
      </c>
      <c r="H6" s="390"/>
      <c r="I6" s="390"/>
      <c r="J6" s="391"/>
      <c r="K6" s="391"/>
      <c r="L6" s="391"/>
      <c r="M6" s="391"/>
    </row>
    <row r="7" spans="1:13" ht="12.75">
      <c r="A7" s="556"/>
      <c r="B7" s="556"/>
      <c r="C7" s="556"/>
      <c r="D7" s="419"/>
      <c r="E7" s="420"/>
      <c r="F7" s="390"/>
      <c r="G7" s="390"/>
      <c r="H7" s="390"/>
      <c r="I7" s="390"/>
      <c r="J7" s="391"/>
      <c r="K7" s="391"/>
      <c r="L7" s="391"/>
      <c r="M7" s="391"/>
    </row>
    <row r="8" spans="1:13" ht="12.75">
      <c r="A8" s="557" t="s">
        <v>77</v>
      </c>
      <c r="B8" s="557"/>
      <c r="C8" s="557"/>
      <c r="D8" s="421">
        <f>'Coûts fixes'!E8+'Coûts fixes'!E9+'Coûts fixes'!G8+'Coûts fixes'!G9</f>
        <v>0</v>
      </c>
      <c r="E8" s="420"/>
      <c r="F8" s="390"/>
      <c r="G8" s="390"/>
      <c r="H8" s="390"/>
      <c r="I8" s="390"/>
      <c r="J8" s="391"/>
      <c r="K8" s="391"/>
      <c r="L8" s="391"/>
      <c r="M8" s="391"/>
    </row>
    <row r="9" spans="1:13" ht="12.75">
      <c r="A9" s="558" t="s">
        <v>81</v>
      </c>
      <c r="B9" s="558"/>
      <c r="C9" s="558"/>
      <c r="D9" s="419">
        <f>'Coûts fixes'!E11+'Coûts fixes'!E12+'Coûts fixes'!E13+'Coûts fixes'!E15+'Coûts fixes'!E14+'Coûts fixes'!G11+'Coûts fixes'!G12+'Coûts fixes'!G13+'Coûts fixes'!G14+'Coûts fixes'!G15</f>
        <v>0</v>
      </c>
      <c r="E9" s="420"/>
      <c r="F9" s="390"/>
      <c r="G9" s="390"/>
      <c r="H9" s="390"/>
      <c r="I9" s="390"/>
      <c r="J9" s="391"/>
      <c r="K9" s="391"/>
      <c r="L9" s="391"/>
      <c r="M9" s="391"/>
    </row>
    <row r="10" spans="1:13" ht="12.75">
      <c r="A10" s="556"/>
      <c r="B10" s="556"/>
      <c r="C10" s="556"/>
      <c r="D10" s="419"/>
      <c r="E10" s="422"/>
      <c r="F10" s="423" t="s">
        <v>262</v>
      </c>
      <c r="G10" s="424"/>
      <c r="H10" s="424" t="s">
        <v>263</v>
      </c>
      <c r="I10" s="424"/>
      <c r="J10" s="424" t="s">
        <v>264</v>
      </c>
      <c r="K10" s="424"/>
      <c r="L10" s="425" t="s">
        <v>265</v>
      </c>
      <c r="M10" s="426"/>
    </row>
    <row r="11" spans="1:13" ht="12.75">
      <c r="A11" s="415" t="s">
        <v>88</v>
      </c>
      <c r="B11" s="416"/>
      <c r="C11" s="417"/>
      <c r="D11" s="427" t="s">
        <v>260</v>
      </c>
      <c r="E11" s="428" t="s">
        <v>261</v>
      </c>
      <c r="F11" s="427" t="s">
        <v>260</v>
      </c>
      <c r="G11" s="429" t="s">
        <v>261</v>
      </c>
      <c r="H11" s="427" t="s">
        <v>260</v>
      </c>
      <c r="I11" s="430" t="s">
        <v>261</v>
      </c>
      <c r="J11" s="427" t="s">
        <v>260</v>
      </c>
      <c r="K11" s="428" t="s">
        <v>261</v>
      </c>
      <c r="L11" s="427" t="s">
        <v>260</v>
      </c>
      <c r="M11" s="429" t="s">
        <v>261</v>
      </c>
    </row>
    <row r="12" spans="1:13" ht="12.75">
      <c r="A12" s="559"/>
      <c r="B12" s="559"/>
      <c r="C12" s="559"/>
      <c r="D12" s="419"/>
      <c r="E12" s="422"/>
      <c r="F12" s="421"/>
      <c r="G12" s="431"/>
      <c r="H12" s="421"/>
      <c r="I12" s="420"/>
      <c r="J12" s="421"/>
      <c r="K12" s="420"/>
      <c r="L12" s="421"/>
      <c r="M12" s="420"/>
    </row>
    <row r="13" spans="1:13" ht="12.75">
      <c r="A13" s="557" t="s">
        <v>89</v>
      </c>
      <c r="B13" s="557"/>
      <c r="C13" s="557"/>
      <c r="D13" s="432"/>
      <c r="E13" s="420"/>
      <c r="F13" s="421">
        <f>'Coûts fixes'!E19+'Coûts fixes'!E20+'Coûts fixes'!G19+'Coûts fixes'!G20</f>
        <v>0</v>
      </c>
      <c r="G13" s="431"/>
      <c r="H13" s="421">
        <f>'Coûts fixes'!E19+'Coûts fixes'!E20+'Coûts fixes'!G19+'Coûts fixes'!G20</f>
        <v>0</v>
      </c>
      <c r="I13" s="420"/>
      <c r="J13" s="421">
        <f>'Coûts fixes'!E19+'Coûts fixes'!E20+'Coûts fixes'!G19+'Coûts fixes'!G20</f>
        <v>0</v>
      </c>
      <c r="K13" s="420"/>
      <c r="L13" s="421">
        <f>'Coûts fixes'!E19+'Coûts fixes'!E20+'Coûts fixes'!G19+'Coûts fixes'!G20</f>
        <v>0</v>
      </c>
      <c r="M13" s="420"/>
    </row>
    <row r="14" spans="1:13" ht="12.75">
      <c r="A14" s="557" t="s">
        <v>93</v>
      </c>
      <c r="B14" s="557"/>
      <c r="C14" s="557"/>
      <c r="D14" s="419">
        <f>'Coûts fixes'!E22+'Coûts fixes'!E23+'Coûts fixes'!E24+'Coûts fixes'!G24+'Coûts fixes'!G23+'Coûts fixes'!G22</f>
        <v>0</v>
      </c>
      <c r="E14" s="420"/>
      <c r="F14" s="421">
        <f>'Coûts fixes'!E22+'Coûts fixes'!E23+'Coûts fixes'!E24+'Coûts fixes'!G24+'Coûts fixes'!G23+'Coûts fixes'!G22</f>
        <v>0</v>
      </c>
      <c r="G14" s="431"/>
      <c r="H14" s="421">
        <f>'Coûts fixes'!E22+'Coûts fixes'!E23+'Coûts fixes'!E24+'Coûts fixes'!G24+'Coûts fixes'!G23+'Coûts fixes'!G22</f>
        <v>0</v>
      </c>
      <c r="I14" s="420"/>
      <c r="J14" s="421">
        <f>'Coûts fixes'!E22+'Coûts fixes'!E23+'Coûts fixes'!E24+'Coûts fixes'!G24+'Coûts fixes'!G23+'Coûts fixes'!G22</f>
        <v>0</v>
      </c>
      <c r="K14" s="420"/>
      <c r="L14" s="421">
        <f>'Coûts fixes'!E22+'Coûts fixes'!E23+'Coûts fixes'!E24+'Coûts fixes'!G24+'Coûts fixes'!G23+'Coûts fixes'!G22</f>
        <v>0</v>
      </c>
      <c r="M14" s="420"/>
    </row>
    <row r="15" spans="1:13" ht="12.75">
      <c r="A15" s="562" t="s">
        <v>97</v>
      </c>
      <c r="B15" s="562"/>
      <c r="C15" s="562"/>
      <c r="D15" s="433">
        <f>'Coûts fixes'!E25+'Coûts fixes'!G25</f>
        <v>0</v>
      </c>
      <c r="E15" s="434"/>
      <c r="F15" s="435">
        <f>'Coûts fixes'!E25+'Coûts fixes'!G25</f>
        <v>0</v>
      </c>
      <c r="G15" s="436"/>
      <c r="H15" s="435">
        <f>'Coûts fixes'!E25+'Coûts fixes'!G25</f>
        <v>0</v>
      </c>
      <c r="I15" s="434"/>
      <c r="J15" s="435">
        <f>'Coûts fixes'!E25+'Coûts fixes'!G25</f>
        <v>0</v>
      </c>
      <c r="K15" s="434"/>
      <c r="L15" s="435">
        <f>'Coûts fixes'!E25+'Coûts fixes'!G25</f>
        <v>0</v>
      </c>
      <c r="M15" s="434"/>
    </row>
    <row r="16" spans="1:13" ht="12.75">
      <c r="A16" s="561"/>
      <c r="B16" s="561"/>
      <c r="C16" s="561"/>
      <c r="D16" s="419"/>
      <c r="E16" s="437"/>
      <c r="F16" s="421"/>
      <c r="G16" s="402"/>
      <c r="H16" s="421"/>
      <c r="I16" s="402"/>
      <c r="J16" s="421"/>
      <c r="K16" s="402"/>
      <c r="L16" s="421"/>
      <c r="M16" s="402"/>
    </row>
    <row r="17" spans="1:15" ht="12.75">
      <c r="A17" s="438" t="s">
        <v>137</v>
      </c>
      <c r="B17" s="439"/>
      <c r="C17" s="417"/>
      <c r="D17" s="427" t="s">
        <v>260</v>
      </c>
      <c r="E17" s="430" t="s">
        <v>261</v>
      </c>
      <c r="F17" s="427" t="s">
        <v>260</v>
      </c>
      <c r="G17" s="430" t="s">
        <v>261</v>
      </c>
      <c r="H17" s="427" t="s">
        <v>260</v>
      </c>
      <c r="I17" s="430" t="s">
        <v>261</v>
      </c>
      <c r="J17" s="427" t="s">
        <v>260</v>
      </c>
      <c r="K17" s="428" t="s">
        <v>261</v>
      </c>
      <c r="L17" s="427" t="s">
        <v>260</v>
      </c>
      <c r="M17" s="429" t="s">
        <v>261</v>
      </c>
      <c r="O17" s="524"/>
    </row>
    <row r="18" spans="1:13" ht="12.75">
      <c r="A18" s="563"/>
      <c r="B18" s="563"/>
      <c r="C18" s="563"/>
      <c r="D18" s="440"/>
      <c r="E18" s="402"/>
      <c r="F18" s="421"/>
      <c r="G18" s="402"/>
      <c r="H18" s="421"/>
      <c r="I18" s="402"/>
      <c r="J18" s="421"/>
      <c r="K18" s="402"/>
      <c r="L18" s="421"/>
      <c r="M18" s="402"/>
    </row>
    <row r="19" spans="1:13" ht="12.75">
      <c r="A19" s="560" t="s">
        <v>254</v>
      </c>
      <c r="B19" s="560"/>
      <c r="C19" s="560"/>
      <c r="D19" s="440" t="e">
        <f>'Estimation annuelle'!D17*E19/'Estimation annuelle'!K17</f>
        <v>#DIV/0!</v>
      </c>
      <c r="E19" s="402">
        <f>'Estimation annuelle'!E17*'Estimation annuelle'!E$39+'Estimation annuelle'!F17*'Estimation annuelle'!F$39+'Estimation annuelle'!G17*'Estimation annuelle'!G$39+'Estimation annuelle'!H17*'Estimation annuelle'!H$39+'Estimation annuelle'!I17*'Estimation annuelle'!I$39+'Estimation annuelle'!J17*'Estimation annuelle'!J$39</f>
        <v>0</v>
      </c>
      <c r="F19" s="421" t="e">
        <f>'Estimation annuelle'!D17*G19/'Estimation annuelle'!K17</f>
        <v>#DIV/0!</v>
      </c>
      <c r="G19" s="402">
        <f>'Estimation annuelle'!E17+'Estimation annuelle'!F17+'Estimation annuelle'!G17+'Estimation annuelle'!H17+'Estimation annuelle'!I17+'Estimation annuelle'!J17</f>
        <v>0</v>
      </c>
      <c r="H19" s="421" t="e">
        <f>'Estimation annuelle'!D17*I19/'Estimation annuelle'!K17</f>
        <v>#DIV/0!</v>
      </c>
      <c r="I19" s="402">
        <f>'Estimation annuelle'!E17*'Estimation annuelle'!E41+'Estimation annuelle'!F17*'Estimation annuelle'!F41+'Estimation annuelle'!G17*'Estimation annuelle'!G41+'Estimation annuelle'!H17*'Estimation annuelle'!H41+'Estimation annuelle'!I17*'Estimation annuelle'!I41+'Estimation annuelle'!J17*'Estimation annuelle'!J41</f>
        <v>0</v>
      </c>
      <c r="J19" s="421" t="e">
        <f>'Estimation annuelle'!D17*K19/'Estimation annuelle'!K17</f>
        <v>#DIV/0!</v>
      </c>
      <c r="K19" s="402">
        <f>'Estimation annuelle'!E17*'Estimation annuelle'!E42+'Estimation annuelle'!F17*'Estimation annuelle'!F42+'Estimation annuelle'!G17*'Estimation annuelle'!G42+'Estimation annuelle'!H17*'Estimation annuelle'!H42+'Estimation annuelle'!I17*'Estimation annuelle'!I42+'Estimation annuelle'!J17*'Estimation annuelle'!J42</f>
        <v>0</v>
      </c>
      <c r="L19" s="421" t="e">
        <f>'Estimation annuelle'!D17*M19/'Estimation annuelle'!K17</f>
        <v>#DIV/0!</v>
      </c>
      <c r="M19" s="402">
        <f>'Estimation annuelle'!E17*'Estimation annuelle'!E43+'Estimation annuelle'!F17*'Estimation annuelle'!F43+'Estimation annuelle'!G17*'Estimation annuelle'!G43+'Estimation annuelle'!H17*'Estimation annuelle'!H43+'Estimation annuelle'!I17*'Estimation annuelle'!I43+'Estimation annuelle'!J17*'Estimation annuelle'!J43</f>
        <v>0</v>
      </c>
    </row>
    <row r="20" spans="1:13" ht="12.75">
      <c r="A20" s="560" t="s">
        <v>266</v>
      </c>
      <c r="B20" s="560"/>
      <c r="C20" s="560"/>
      <c r="D20" s="440" t="e">
        <f>'Estimation annuelle'!D18*E20/'Estimation annuelle'!K18</f>
        <v>#DIV/0!</v>
      </c>
      <c r="E20" s="402">
        <f>'Estimation annuelle'!E18*'Estimation annuelle'!E$39+'Estimation annuelle'!F18*'Estimation annuelle'!F$39+'Estimation annuelle'!G18*'Estimation annuelle'!G$39+'Estimation annuelle'!H18*'Estimation annuelle'!H$39+'Estimation annuelle'!I18*'Estimation annuelle'!I$39+'Estimation annuelle'!J18*'Estimation annuelle'!J$39</f>
        <v>0</v>
      </c>
      <c r="F20" s="421" t="e">
        <f>'Estimation annuelle'!D18*G20/'Estimation annuelle'!K18</f>
        <v>#DIV/0!</v>
      </c>
      <c r="G20" s="402">
        <f>'Estimation annuelle'!E18+'Estimation annuelle'!F18+'Estimation annuelle'!G18+'Estimation annuelle'!H18+'Estimation annuelle'!I18+'Estimation annuelle'!J18</f>
        <v>0</v>
      </c>
      <c r="H20" s="421" t="e">
        <f>'Estimation annuelle'!D18*I20/'Estimation annuelle'!K18</f>
        <v>#DIV/0!</v>
      </c>
      <c r="I20" s="402">
        <f>'Estimation annuelle'!E18*'Estimation annuelle'!E41+'Estimation annuelle'!F18*'Estimation annuelle'!F41+'Estimation annuelle'!G18*'Estimation annuelle'!G41+'Estimation annuelle'!H18*'Estimation annuelle'!H41+'Estimation annuelle'!I18*'Estimation annuelle'!I41+'Estimation annuelle'!J18*'Estimation annuelle'!J41</f>
        <v>0</v>
      </c>
      <c r="J20" s="421" t="e">
        <f>'Estimation annuelle'!D18*K20/'Estimation annuelle'!K18</f>
        <v>#DIV/0!</v>
      </c>
      <c r="K20" s="402">
        <f>'Estimation annuelle'!E18*'Estimation annuelle'!E42+'Estimation annuelle'!F18*'Estimation annuelle'!F42+'Estimation annuelle'!G18*'Estimation annuelle'!G42+'Estimation annuelle'!H18*'Estimation annuelle'!H42+'Estimation annuelle'!I18*'Estimation annuelle'!I42+'Estimation annuelle'!J18*'Estimation annuelle'!J42</f>
        <v>0</v>
      </c>
      <c r="L20" s="421" t="e">
        <f>'Estimation annuelle'!D18*M20/'Estimation annuelle'!K18</f>
        <v>#DIV/0!</v>
      </c>
      <c r="M20" s="402">
        <f>'Estimation annuelle'!E18*'Estimation annuelle'!E43+'Estimation annuelle'!F18*'Estimation annuelle'!F43+'Estimation annuelle'!G18*'Estimation annuelle'!G43+'Estimation annuelle'!H18*'Estimation annuelle'!H43+'Estimation annuelle'!I18*'Estimation annuelle'!I43+'Estimation annuelle'!J18*'Estimation annuelle'!J43</f>
        <v>0</v>
      </c>
    </row>
    <row r="21" spans="1:13" ht="12.75">
      <c r="A21" s="561"/>
      <c r="B21" s="561"/>
      <c r="C21" s="561"/>
      <c r="D21" s="421"/>
      <c r="E21" s="402"/>
      <c r="F21" s="442"/>
      <c r="G21" s="437"/>
      <c r="H21" s="442"/>
      <c r="I21" s="437"/>
      <c r="J21" s="421"/>
      <c r="K21" s="402"/>
      <c r="L21" s="421"/>
      <c r="M21" s="402"/>
    </row>
    <row r="22" spans="1:13" ht="12.75">
      <c r="A22" s="443" t="s">
        <v>29</v>
      </c>
      <c r="B22" s="417"/>
      <c r="C22" s="417"/>
      <c r="D22" s="427" t="s">
        <v>260</v>
      </c>
      <c r="E22" s="430" t="s">
        <v>261</v>
      </c>
      <c r="F22" s="427" t="s">
        <v>260</v>
      </c>
      <c r="G22" s="430" t="s">
        <v>261</v>
      </c>
      <c r="H22" s="427" t="s">
        <v>260</v>
      </c>
      <c r="I22" s="430" t="s">
        <v>261</v>
      </c>
      <c r="J22" s="427" t="s">
        <v>260</v>
      </c>
      <c r="K22" s="428" t="s">
        <v>261</v>
      </c>
      <c r="L22" s="427" t="s">
        <v>260</v>
      </c>
      <c r="M22" s="429" t="s">
        <v>261</v>
      </c>
    </row>
    <row r="23" spans="1:13" ht="12.75">
      <c r="A23" s="563"/>
      <c r="B23" s="563"/>
      <c r="C23" s="563"/>
      <c r="D23" s="444"/>
      <c r="E23" s="402"/>
      <c r="F23" s="444"/>
      <c r="G23" s="402"/>
      <c r="H23" s="444"/>
      <c r="I23" s="402"/>
      <c r="J23" s="444"/>
      <c r="K23" s="402"/>
      <c r="L23" s="444"/>
      <c r="M23" s="402"/>
    </row>
    <row r="24" spans="1:13" ht="12.75">
      <c r="A24" s="560" t="s">
        <v>33</v>
      </c>
      <c r="B24" s="560"/>
      <c r="C24" s="560"/>
      <c r="D24" s="444"/>
      <c r="E24" s="402">
        <f>SUM('Estimation annuelle'!E25:J25)*'Mode d''emploi'!E37*'Estimation annuelle'!E39</f>
        <v>0</v>
      </c>
      <c r="F24" s="444"/>
      <c r="G24" s="402">
        <f>('Estimation annuelle'!E25*'Estimation annuelle'!E40+'Estimation annuelle'!F25*'Estimation annuelle'!F40+'Estimation annuelle'!G25*'Estimation annuelle'!G40+'Estimation annuelle'!H25*'Estimation annuelle'!H40+'Estimation annuelle'!I25*'Estimation annuelle'!I40+'Estimation annuelle'!J25*'Estimation annuelle'!J40)*'Mode d''emploi'!F37</f>
        <v>0</v>
      </c>
      <c r="H24" s="444"/>
      <c r="I24" s="402">
        <f>('Estimation annuelle'!E25*'Estimation annuelle'!E41+'Estimation annuelle'!F25*'Estimation annuelle'!F41+'Estimation annuelle'!G25*'Estimation annuelle'!G41+'Estimation annuelle'!H25*'Estimation annuelle'!H41+'Estimation annuelle'!I25*'Estimation annuelle'!I41+'Estimation annuelle'!J25*'Estimation annuelle'!J41)*'Mode d''emploi'!G37</f>
        <v>0</v>
      </c>
      <c r="J24" s="444"/>
      <c r="K24" s="402">
        <f>('Estimation annuelle'!E25*'Estimation annuelle'!E42+'Estimation annuelle'!F25*'Estimation annuelle'!F42+'Estimation annuelle'!G25*'Estimation annuelle'!G42+'Estimation annuelle'!H25*'Estimation annuelle'!H42+'Estimation annuelle'!I25*'Estimation annuelle'!I42+'Estimation annuelle'!J25*'Estimation annuelle'!J42)*'Mode d''emploi'!G37</f>
        <v>0</v>
      </c>
      <c r="L24" s="444"/>
      <c r="M24" s="402">
        <f>('Estimation annuelle'!E25*'Estimation annuelle'!E43+'Estimation annuelle'!F25*'Estimation annuelle'!F43+'Estimation annuelle'!G25*'Estimation annuelle'!G43+'Estimation annuelle'!H25*'Estimation annuelle'!H43+'Estimation annuelle'!I25*'Estimation annuelle'!I43+'Estimation annuelle'!J25*'Estimation annuelle'!J43)*'Mode d''emploi'!G37</f>
        <v>0</v>
      </c>
    </row>
    <row r="25" spans="1:13" ht="12.75">
      <c r="A25" s="560" t="s">
        <v>34</v>
      </c>
      <c r="B25" s="560"/>
      <c r="C25" s="560"/>
      <c r="D25" s="444"/>
      <c r="E25" s="402">
        <f>('Estimation annuelle'!E26*'Estimation annuelle'!E39+'Estimation annuelle'!F26*'Estimation annuelle'!F39+'Estimation annuelle'!G26*'Estimation annuelle'!G39+'Estimation annuelle'!H26*'Estimation annuelle'!H39+'Estimation annuelle'!I26*'Estimation annuelle'!I39+'Estimation annuelle'!J26*'Estimation annuelle'!J39)*'Mode d''emploi'!E38</f>
        <v>0</v>
      </c>
      <c r="F25" s="444"/>
      <c r="G25" s="402">
        <f>('Estimation annuelle'!E26*'Estimation annuelle'!E40+'Estimation annuelle'!F26*'Estimation annuelle'!F40+'Estimation annuelle'!G26*'Estimation annuelle'!G40+'Estimation annuelle'!H26*'Estimation annuelle'!H40+'Estimation annuelle'!I26*'Estimation annuelle'!I40+'Estimation annuelle'!J26*'Estimation annuelle'!J40)*'Mode d''emploi'!F38</f>
        <v>0</v>
      </c>
      <c r="H25" s="444"/>
      <c r="I25" s="402">
        <f>('Estimation annuelle'!E26*'Estimation annuelle'!E41+'Estimation annuelle'!F26*'Estimation annuelle'!F41+'Estimation annuelle'!G26*'Estimation annuelle'!G41+'Estimation annuelle'!H26*'Estimation annuelle'!H41+'Estimation annuelle'!I26*'Estimation annuelle'!I41+'Estimation annuelle'!J26*'Estimation annuelle'!J41)*'Mode d''emploi'!G38</f>
        <v>0</v>
      </c>
      <c r="J25" s="444"/>
      <c r="K25" s="402">
        <f>('Estimation annuelle'!E26*'Estimation annuelle'!E42+'Estimation annuelle'!F26*'Estimation annuelle'!F42+'Estimation annuelle'!G26*'Estimation annuelle'!G42+'Estimation annuelle'!H26*'Estimation annuelle'!H42+'Estimation annuelle'!I26*'Estimation annuelle'!I42+'Estimation annuelle'!J26*'Estimation annuelle'!J42)*'Mode d''emploi'!G38</f>
        <v>0</v>
      </c>
      <c r="L25" s="444"/>
      <c r="M25" s="402">
        <f>('Estimation annuelle'!E26*'Estimation annuelle'!E43+'Estimation annuelle'!F26*'Estimation annuelle'!F43+'Estimation annuelle'!G26*'Estimation annuelle'!G43+'Estimation annuelle'!H26*'Estimation annuelle'!H43+'Estimation annuelle'!I26*'Estimation annuelle'!I43+'Estimation annuelle'!J26*'Estimation annuelle'!J43)*'Mode d''emploi'!G38</f>
        <v>0</v>
      </c>
    </row>
    <row r="26" spans="1:13" ht="12.75">
      <c r="A26" s="560" t="s">
        <v>35</v>
      </c>
      <c r="B26" s="560"/>
      <c r="C26" s="560"/>
      <c r="D26" s="444"/>
      <c r="E26" s="402">
        <f>('Estimation annuelle'!E27*'Estimation annuelle'!E39+'Estimation annuelle'!F27*'Estimation annuelle'!F39+'Estimation annuelle'!G27*'Estimation annuelle'!G39+'Estimation annuelle'!H27*'Estimation annuelle'!H39+'Estimation annuelle'!I27*'Estimation annuelle'!I39+'Estimation annuelle'!J27*'Estimation annuelle'!J39)*'Mode d''emploi'!E39</f>
        <v>0</v>
      </c>
      <c r="F26" s="444"/>
      <c r="G26" s="402">
        <f>('Estimation annuelle'!E27*'Estimation annuelle'!E40+'Estimation annuelle'!F27*'Estimation annuelle'!F40+'Estimation annuelle'!G27*'Estimation annuelle'!G40+'Estimation annuelle'!H27*'Estimation annuelle'!H40+'Estimation annuelle'!I27*'Estimation annuelle'!I40+'Estimation annuelle'!J27*'Estimation annuelle'!J40)*'Mode d''emploi'!F39</f>
        <v>0</v>
      </c>
      <c r="H26" s="444"/>
      <c r="I26" s="402">
        <f>('Estimation annuelle'!E27*'Estimation annuelle'!E41+'Estimation annuelle'!F27*'Estimation annuelle'!F41+'Estimation annuelle'!G27*'Estimation annuelle'!G41+'Estimation annuelle'!H27*'Estimation annuelle'!H41+'Estimation annuelle'!I27*'Estimation annuelle'!I41+'Estimation annuelle'!J27*'Estimation annuelle'!J41)*'Mode d''emploi'!G39</f>
        <v>0</v>
      </c>
      <c r="J26" s="444"/>
      <c r="K26" s="402">
        <f>('Estimation annuelle'!E27*'Estimation annuelle'!E42+'Estimation annuelle'!F27*'Estimation annuelle'!F42+'Estimation annuelle'!G27*'Estimation annuelle'!G42+'Estimation annuelle'!H27*'Estimation annuelle'!H42+'Estimation annuelle'!I27*'Estimation annuelle'!I42+'Estimation annuelle'!J27*'Estimation annuelle'!J42)*'Mode d''emploi'!G39</f>
        <v>0</v>
      </c>
      <c r="L26" s="444"/>
      <c r="M26" s="402">
        <f>('Estimation annuelle'!E27*'Estimation annuelle'!E43+'Estimation annuelle'!F27*'Estimation annuelle'!F43+'Estimation annuelle'!G27*'Estimation annuelle'!G43+'Estimation annuelle'!H27*'Estimation annuelle'!H43+'Estimation annuelle'!I27*'Estimation annuelle'!I43+'Estimation annuelle'!J27*'Estimation annuelle'!J43)*'Mode d''emploi'!G39</f>
        <v>0</v>
      </c>
    </row>
    <row r="27" spans="1:13" ht="12.75">
      <c r="A27" s="560" t="s">
        <v>36</v>
      </c>
      <c r="B27" s="560"/>
      <c r="C27" s="560"/>
      <c r="D27" s="444"/>
      <c r="E27" s="402">
        <f>('Estimation annuelle'!E28*'Estimation annuelle'!E39+'Estimation annuelle'!F28*'Estimation annuelle'!F39+'Estimation annuelle'!G28*'Estimation annuelle'!G39+'Estimation annuelle'!H28*'Estimation annuelle'!H39+'Estimation annuelle'!I28*'Estimation annuelle'!I39+'Estimation annuelle'!J28*'Estimation annuelle'!J39)*'Mode d''emploi'!E40</f>
        <v>0</v>
      </c>
      <c r="F27" s="444"/>
      <c r="G27" s="402">
        <f>('Estimation annuelle'!E28*'Estimation annuelle'!E40+'Estimation annuelle'!F28*'Estimation annuelle'!F40+'Estimation annuelle'!G28*'Estimation annuelle'!G40+'Estimation annuelle'!H28*'Estimation annuelle'!H40+'Estimation annuelle'!I28*'Estimation annuelle'!I40+'Estimation annuelle'!J28*'Estimation annuelle'!J40)*'Mode d''emploi'!F40</f>
        <v>0</v>
      </c>
      <c r="H27" s="444"/>
      <c r="I27" s="402">
        <f>('Estimation annuelle'!E28*'Estimation annuelle'!E41+'Estimation annuelle'!F28*'Estimation annuelle'!F41+'Estimation annuelle'!G28*'Estimation annuelle'!G41+'Estimation annuelle'!H28*'Estimation annuelle'!H41+'Estimation annuelle'!I28*'Estimation annuelle'!I41+'Estimation annuelle'!J28*'Estimation annuelle'!J41)*'Mode d''emploi'!G40</f>
        <v>0</v>
      </c>
      <c r="J27" s="444"/>
      <c r="K27" s="402">
        <f>('Estimation annuelle'!E28*'Estimation annuelle'!E42+'Estimation annuelle'!F28*'Estimation annuelle'!F42+'Estimation annuelle'!G28*'Estimation annuelle'!G42+'Estimation annuelle'!H28*'Estimation annuelle'!H42+'Estimation annuelle'!I28*'Estimation annuelle'!I42+'Estimation annuelle'!J28*'Estimation annuelle'!I42)*'Mode d''emploi'!G40</f>
        <v>0</v>
      </c>
      <c r="L27" s="444"/>
      <c r="M27" s="402">
        <f>('Estimation annuelle'!E28*'Estimation annuelle'!E43+'Estimation annuelle'!F28*'Estimation annuelle'!F43+'Estimation annuelle'!G28*'Estimation annuelle'!G43+'Estimation annuelle'!H28*'Estimation annuelle'!H43+'Estimation annuelle'!I28*'Estimation annuelle'!I43+'Estimation annuelle'!J28*'Estimation annuelle'!J43)*'Mode d''emploi'!G40</f>
        <v>0</v>
      </c>
    </row>
    <row r="28" spans="1:13" ht="12.75">
      <c r="A28" s="564" t="s">
        <v>37</v>
      </c>
      <c r="B28" s="564"/>
      <c r="C28" s="564"/>
      <c r="D28" s="445"/>
      <c r="E28" s="441">
        <f>('Estimation annuelle'!E29*'Estimation annuelle'!E39+'Estimation annuelle'!F29*'Estimation annuelle'!F39+'Estimation annuelle'!G29*'Estimation annuelle'!G39+'Estimation annuelle'!H29*'Estimation annuelle'!H39+'Estimation annuelle'!I29*'Estimation annuelle'!I39+'Estimation annuelle'!J29*'Estimation annuelle'!J39)*'Mode d''emploi'!E41</f>
        <v>0</v>
      </c>
      <c r="F28" s="445"/>
      <c r="G28" s="441">
        <f>('Estimation annuelle'!E29*'Estimation annuelle'!E40+'Estimation annuelle'!F29*'Estimation annuelle'!F40+'Estimation annuelle'!G29*'Estimation annuelle'!G40+'Estimation annuelle'!H29*'Estimation annuelle'!H40+'Estimation annuelle'!I29*'Estimation annuelle'!I40+'Estimation annuelle'!J29*'Estimation annuelle'!J40)*'Mode d''emploi'!F41</f>
        <v>0</v>
      </c>
      <c r="H28" s="445"/>
      <c r="I28" s="441">
        <f>('Estimation annuelle'!E29*'Estimation annuelle'!E41+'Estimation annuelle'!F29*'Estimation annuelle'!F41+'Estimation annuelle'!G29*'Estimation annuelle'!G41+'Estimation annuelle'!H29*'Estimation annuelle'!H41+'Estimation annuelle'!I29*'Estimation annuelle'!I41+'Estimation annuelle'!J29*'Estimation annuelle'!J41)*'Mode d''emploi'!G41</f>
        <v>0</v>
      </c>
      <c r="J28" s="445"/>
      <c r="K28" s="441">
        <f>('Estimation annuelle'!E29*'Estimation annuelle'!E42+'Estimation annuelle'!F29*'Estimation annuelle'!F42+'Estimation annuelle'!G29*'Estimation annuelle'!G42+'Estimation annuelle'!H29*'Estimation annuelle'!H42+'Estimation annuelle'!I29*'Estimation annuelle'!I42+'Estimation annuelle'!J29*'Estimation annuelle'!J42)*'Mode d''emploi'!G41</f>
        <v>0</v>
      </c>
      <c r="L28" s="445"/>
      <c r="M28" s="441">
        <f>('Estimation annuelle'!E29*'Estimation annuelle'!E43+'Estimation annuelle'!F29*'Estimation annuelle'!F43+'Estimation annuelle'!G29*'Estimation annuelle'!G43+'Estimation annuelle'!H29*'Estimation annuelle'!H43+'Estimation annuelle'!I29*'Estimation annuelle'!I43+'Estimation annuelle'!J29*'Estimation annuelle'!J43)*'Mode d''emploi'!G41</f>
        <v>0</v>
      </c>
    </row>
    <row r="29" spans="1:13" ht="12.75">
      <c r="A29" s="565"/>
      <c r="B29" s="565"/>
      <c r="C29" s="565"/>
      <c r="D29" s="446"/>
      <c r="E29" s="422"/>
      <c r="F29" s="446"/>
      <c r="G29" s="422"/>
      <c r="H29" s="446"/>
      <c r="I29" s="422"/>
      <c r="J29" s="446"/>
      <c r="K29" s="422"/>
      <c r="L29" s="446"/>
      <c r="M29" s="422"/>
    </row>
    <row r="30" spans="1:13" ht="12.75">
      <c r="A30" s="447" t="s">
        <v>267</v>
      </c>
      <c r="B30" s="448"/>
      <c r="C30" s="448"/>
      <c r="D30" s="449"/>
      <c r="E30" s="450" t="e">
        <f>SUM(E24:E28)-SUM(D19:E20,D14:D15,D8:D9)</f>
        <v>#DIV/0!</v>
      </c>
      <c r="F30" s="449"/>
      <c r="G30" s="450" t="e">
        <f>SUM(G24:G28)-SUM(F19:G20,F13:F15)</f>
        <v>#DIV/0!</v>
      </c>
      <c r="H30" s="449"/>
      <c r="I30" s="450" t="e">
        <f>SUM(I24:I28)-SUM(H19:I20,H13:H15)</f>
        <v>#DIV/0!</v>
      </c>
      <c r="J30" s="451"/>
      <c r="K30" s="452" t="e">
        <f>SUM(K24:K28)-SUM(J19:K20,J13:J15)</f>
        <v>#DIV/0!</v>
      </c>
      <c r="L30" s="451"/>
      <c r="M30" s="452" t="e">
        <f>SUM(M24:M28)-SUM(L19:M20,L13:L15)</f>
        <v>#DIV/0!</v>
      </c>
    </row>
    <row r="31" spans="1:13" ht="12.75">
      <c r="A31" s="514" t="s">
        <v>268</v>
      </c>
      <c r="B31" s="515"/>
      <c r="C31" s="515"/>
      <c r="D31" s="566" t="e">
        <f>SUM(E24:E28)-SUM(D14:D15,D8:D9,D19:E20)</f>
        <v>#DIV/0!</v>
      </c>
      <c r="E31" s="566"/>
      <c r="F31" s="566" t="e">
        <f>D31+G30</f>
        <v>#DIV/0!</v>
      </c>
      <c r="G31" s="566"/>
      <c r="H31" s="567" t="e">
        <f>F31+I30</f>
        <v>#DIV/0!</v>
      </c>
      <c r="I31" s="567"/>
      <c r="J31" s="567" t="e">
        <f>H31+K30</f>
        <v>#DIV/0!</v>
      </c>
      <c r="K31" s="567"/>
      <c r="L31" s="567" t="e">
        <f>J31+M30</f>
        <v>#DIV/0!</v>
      </c>
      <c r="M31" s="567"/>
    </row>
    <row r="32" spans="1:13" ht="12.75">
      <c r="A32" s="453"/>
      <c r="B32" s="454"/>
      <c r="C32" s="453"/>
      <c r="D32" s="455"/>
      <c r="E32" s="455"/>
      <c r="F32" s="455"/>
      <c r="G32" s="455"/>
      <c r="H32" s="455"/>
      <c r="I32" s="455"/>
      <c r="J32" s="455"/>
      <c r="K32" s="455"/>
      <c r="L32" s="455"/>
      <c r="M32" s="455"/>
    </row>
    <row r="33" spans="1:13" ht="12.75">
      <c r="A33" s="456"/>
      <c r="B33" s="45"/>
      <c r="C33" s="456"/>
      <c r="D33" s="457"/>
      <c r="E33" s="457"/>
      <c r="F33" s="457"/>
      <c r="G33" s="457"/>
      <c r="H33" s="457"/>
      <c r="I33" s="457"/>
      <c r="J33" s="457"/>
      <c r="K33" s="457"/>
      <c r="L33" s="457"/>
      <c r="M33" s="457"/>
    </row>
    <row r="34" spans="1:13" ht="12.75">
      <c r="A34" s="458"/>
      <c r="B34" s="49"/>
      <c r="C34" s="458"/>
      <c r="D34" s="459"/>
      <c r="E34" s="459"/>
      <c r="F34" s="459"/>
      <c r="G34" s="459"/>
      <c r="H34" s="459"/>
      <c r="I34" s="459"/>
      <c r="J34" s="459"/>
      <c r="K34" s="459"/>
      <c r="L34" s="459"/>
      <c r="M34" s="459"/>
    </row>
    <row r="35" spans="1:13" ht="12.75">
      <c r="A35" s="460" t="s">
        <v>256</v>
      </c>
      <c r="B35" s="461"/>
      <c r="C35" s="462"/>
      <c r="D35" s="463" t="s">
        <v>260</v>
      </c>
      <c r="E35" s="464" t="s">
        <v>261</v>
      </c>
      <c r="F35" s="463" t="s">
        <v>260</v>
      </c>
      <c r="G35" s="464" t="s">
        <v>261</v>
      </c>
      <c r="H35" s="463" t="s">
        <v>260</v>
      </c>
      <c r="I35" s="464" t="s">
        <v>261</v>
      </c>
      <c r="J35" s="463" t="s">
        <v>260</v>
      </c>
      <c r="K35" s="465" t="s">
        <v>261</v>
      </c>
      <c r="L35" s="463" t="s">
        <v>260</v>
      </c>
      <c r="M35" s="466" t="s">
        <v>261</v>
      </c>
    </row>
    <row r="36" spans="1:13" ht="12.75">
      <c r="A36" s="568" t="s">
        <v>314</v>
      </c>
      <c r="B36" s="568"/>
      <c r="C36" s="568"/>
      <c r="D36" s="435">
        <f>'Estimation annuelle'!D29</f>
        <v>0</v>
      </c>
      <c r="E36" s="441">
        <f>'Estimation annuelle'!E19+'Estimation annuelle'!F19+'Estimation annuelle'!G19+'Estimation annuelle'!H19+'Estimation annuelle'!I19+'Estimation annuelle'!J19</f>
        <v>0</v>
      </c>
      <c r="F36" s="435">
        <f>'Estimation annuelle'!D29</f>
        <v>0</v>
      </c>
      <c r="G36" s="441">
        <f>'Estimation annuelle'!E19+'Estimation annuelle'!F19+'Estimation annuelle'!G19+'Estimation annuelle'!H19+'Estimation annuelle'!I19+'Estimation annuelle'!J19</f>
        <v>0</v>
      </c>
      <c r="H36" s="435">
        <f>'Estimation annuelle'!D29</f>
        <v>0</v>
      </c>
      <c r="I36" s="441">
        <f>'Estimation annuelle'!E19+'Estimation annuelle'!F19+'Estimation annuelle'!G19+'Estimation annuelle'!H19+'Estimation annuelle'!I19+'Estimation annuelle'!J19</f>
        <v>0</v>
      </c>
      <c r="J36" s="435">
        <f>'Estimation annuelle'!D29</f>
        <v>0</v>
      </c>
      <c r="K36" s="441">
        <f>'Estimation annuelle'!E19+'Estimation annuelle'!F19+'Estimation annuelle'!G19+'Estimation annuelle'!H19+'Estimation annuelle'!I19+'Estimation annuelle'!J19</f>
        <v>0</v>
      </c>
      <c r="L36" s="435">
        <f>'Estimation annuelle'!D29</f>
        <v>0</v>
      </c>
      <c r="M36" s="441">
        <f>'Estimation annuelle'!E19+'Estimation annuelle'!F19+'Estimation annuelle'!G19+'Estimation annuelle'!H19+'Estimation annuelle'!I19+'Estimation annuelle'!J19</f>
        <v>0</v>
      </c>
    </row>
    <row r="37" spans="1:13" ht="12.75">
      <c r="A37" s="561"/>
      <c r="B37" s="561"/>
      <c r="C37" s="561"/>
      <c r="D37" s="421"/>
      <c r="E37" s="402"/>
      <c r="F37" s="421"/>
      <c r="G37" s="402"/>
      <c r="H37" s="421"/>
      <c r="I37" s="402"/>
      <c r="J37" s="421"/>
      <c r="K37" s="402"/>
      <c r="L37" s="421"/>
      <c r="M37" s="402"/>
    </row>
    <row r="38" spans="1:13" ht="12.75">
      <c r="A38" s="443" t="s">
        <v>38</v>
      </c>
      <c r="B38" s="417"/>
      <c r="C38" s="417"/>
      <c r="D38" s="427" t="s">
        <v>260</v>
      </c>
      <c r="E38" s="430" t="s">
        <v>261</v>
      </c>
      <c r="F38" s="427" t="s">
        <v>260</v>
      </c>
      <c r="G38" s="430" t="s">
        <v>261</v>
      </c>
      <c r="H38" s="427" t="s">
        <v>260</v>
      </c>
      <c r="I38" s="430" t="s">
        <v>261</v>
      </c>
      <c r="J38" s="427" t="s">
        <v>260</v>
      </c>
      <c r="K38" s="430" t="s">
        <v>261</v>
      </c>
      <c r="L38" s="427" t="s">
        <v>260</v>
      </c>
      <c r="M38" s="430" t="s">
        <v>261</v>
      </c>
    </row>
    <row r="39" spans="1:13" ht="12.75">
      <c r="A39" s="569"/>
      <c r="B39" s="569"/>
      <c r="C39" s="569"/>
      <c r="D39" s="444"/>
      <c r="E39" s="402"/>
      <c r="F39" s="444"/>
      <c r="G39" s="402"/>
      <c r="H39" s="444"/>
      <c r="I39" s="402"/>
      <c r="J39" s="444"/>
      <c r="K39" s="402"/>
      <c r="L39" s="444"/>
      <c r="M39" s="402"/>
    </row>
    <row r="40" spans="1:13" ht="14.25">
      <c r="A40" s="570" t="s">
        <v>42</v>
      </c>
      <c r="B40" s="570"/>
      <c r="C40" s="570"/>
      <c r="D40" s="444"/>
      <c r="E40" s="402">
        <f>('Estimation annuelle'!E31*'Estimation annuelle'!E39+'Estimation annuelle'!F31*'Estimation annuelle'!F39+'Estimation annuelle'!G31*'Estimation annuelle'!G39+'Estimation annuelle'!H31*'Estimation annuelle'!H39+'Estimation annuelle'!I31*'Estimation annuelle'!I39+'Estimation annuelle'!J31*'Estimation annuelle'!J39)*'Mode d''emploi'!E45</f>
        <v>0</v>
      </c>
      <c r="F40" s="444"/>
      <c r="G40" s="467">
        <f>('Estimation annuelle'!E31*'Estimation annuelle'!E40+'Estimation annuelle'!F31*'Estimation annuelle'!F40+'Estimation annuelle'!G31*'Estimation annuelle'!G40+'Estimation annuelle'!H31*'Estimation annuelle'!H40+'Estimation annuelle'!I31*'Estimation annuelle'!I40+'Estimation annuelle'!J31*'Estimation annuelle'!J40)*'Mode d''emploi'!F45</f>
        <v>0</v>
      </c>
      <c r="H40" s="444"/>
      <c r="I40" s="402">
        <f>('Estimation annuelle'!E31*'Estimation annuelle'!E41+'Estimation annuelle'!F31*'Estimation annuelle'!F41+'Estimation annuelle'!G31*'Estimation annuelle'!G41+'Estimation annuelle'!H31*'Estimation annuelle'!H41+'Estimation annuelle'!I31*'Estimation annuelle'!I41+'Estimation annuelle'!J31*'Estimation annuelle'!J41)*'Mode d''emploi'!G45</f>
        <v>0</v>
      </c>
      <c r="J40" s="444"/>
      <c r="K40" s="402">
        <f>('Estimation annuelle'!E31*'Estimation annuelle'!E42+'Estimation annuelle'!F31*'Estimation annuelle'!F42+'Estimation annuelle'!G31*'Estimation annuelle'!G42+'Estimation annuelle'!H31*'Estimation annuelle'!H42+'Estimation annuelle'!I31*'Estimation annuelle'!I42+'Estimation annuelle'!J31*'Estimation annuelle'!J42)*'Mode d''emploi'!H45</f>
        <v>0</v>
      </c>
      <c r="L40" s="444"/>
      <c r="M40" s="402">
        <f>('Estimation annuelle'!E31*'Estimation annuelle'!E43+'Estimation annuelle'!F31*'Estimation annuelle'!F43+'Estimation annuelle'!G31*'Estimation annuelle'!G43+'Estimation annuelle'!H31*'Estimation annuelle'!H43+'Estimation annuelle'!I31*'Estimation annuelle'!I43+'Estimation annuelle'!J31*'Estimation annuelle'!J43)*'Mode d''emploi'!I45</f>
        <v>0</v>
      </c>
    </row>
    <row r="41" spans="1:13" ht="14.25">
      <c r="A41" s="570" t="s">
        <v>43</v>
      </c>
      <c r="B41" s="570"/>
      <c r="C41" s="570"/>
      <c r="D41" s="444"/>
      <c r="E41" s="402">
        <f>('Estimation annuelle'!E32*'Estimation annuelle'!E39+'Estimation annuelle'!F32*'Estimation annuelle'!F39+'Estimation annuelle'!G32*'Estimation annuelle'!G39+'Estimation annuelle'!H32*'Estimation annuelle'!H39+'Estimation annuelle'!I32*'Estimation annuelle'!I39+'Estimation annuelle'!J32*'Estimation annuelle'!J39)*'Mode d''emploi'!E46</f>
        <v>0</v>
      </c>
      <c r="F41" s="444"/>
      <c r="G41" s="467">
        <f>('Estimation annuelle'!E32*'Estimation annuelle'!E40+'Estimation annuelle'!F32*'Estimation annuelle'!F40+'Estimation annuelle'!G32*'Estimation annuelle'!G40+'Estimation annuelle'!H32*'Estimation annuelle'!H40+'Estimation annuelle'!I32*'Estimation annuelle'!I40+'Estimation annuelle'!J32*'Estimation annuelle'!J40)*'Mode d''emploi'!F46</f>
        <v>0</v>
      </c>
      <c r="H41" s="444"/>
      <c r="I41" s="402">
        <f>('Estimation annuelle'!E32*'Estimation annuelle'!E41+'Estimation annuelle'!F32*'Estimation annuelle'!F41+'Estimation annuelle'!G32*'Estimation annuelle'!G41+'Estimation annuelle'!H32*'Estimation annuelle'!H41+'Estimation annuelle'!I32*'Estimation annuelle'!I41+'Estimation annuelle'!J32*'Estimation annuelle'!J41)*'Mode d''emploi'!G46</f>
        <v>0</v>
      </c>
      <c r="J41" s="444"/>
      <c r="K41" s="402">
        <f>('Estimation annuelle'!E32*'Estimation annuelle'!E42+'Estimation annuelle'!F32*'Estimation annuelle'!F42+'Estimation annuelle'!G32*'Estimation annuelle'!G42+'Estimation annuelle'!H32*'Estimation annuelle'!H42+'Estimation annuelle'!I32*'Estimation annuelle'!I42+'Estimation annuelle'!J32*'Estimation annuelle'!J42)*'Mode d''emploi'!H46</f>
        <v>0</v>
      </c>
      <c r="L41" s="444"/>
      <c r="M41" s="402">
        <f>('Estimation annuelle'!E32*'Estimation annuelle'!E43+'Estimation annuelle'!F32*'Estimation annuelle'!F43+'Estimation annuelle'!G32*'Estimation annuelle'!G43+'Estimation annuelle'!H32*'Estimation annuelle'!H43+'Estimation annuelle'!I32*'Estimation annuelle'!I43+'Estimation annuelle'!J32*'Estimation annuelle'!J43)*'Mode d''emploi'!I46</f>
        <v>0</v>
      </c>
    </row>
    <row r="42" spans="1:16" ht="12.75">
      <c r="A42" s="571" t="s">
        <v>44</v>
      </c>
      <c r="B42" s="571"/>
      <c r="C42" s="571"/>
      <c r="D42" s="444"/>
      <c r="E42" s="402">
        <f>('Estimation annuelle'!E33*'Estimation annuelle'!E39+'Estimation annuelle'!F33*'Estimation annuelle'!F39+'Estimation annuelle'!G33*'Estimation annuelle'!G39+'Estimation annuelle'!H33*'Estimation annuelle'!H39+'Estimation annuelle'!I33*'Estimation annuelle'!I39+'Estimation annuelle'!J33*'Estimation annuelle'!J39)*'Mode d''emploi'!E47</f>
        <v>0</v>
      </c>
      <c r="F42" s="444"/>
      <c r="G42" s="513">
        <f>('Estimation annuelle'!E33*'Estimation annuelle'!E40+'Estimation annuelle'!F33*'Estimation annuelle'!F40+'Estimation annuelle'!G33*'Estimation annuelle'!G40+'Estimation annuelle'!H33*'Estimation annuelle'!H40+'Estimation annuelle'!I33*'Estimation annuelle'!I40+'Estimation annuelle'!J33*'Estimation annuelle'!J40)*'Mode d''emploi'!F47+('Estimation annuelle'!E33*'Estimation annuelle'!E40+'Estimation annuelle'!F33*'Estimation annuelle'!F40+'Estimation annuelle'!G33*'Estimation annuelle'!G40+'Estimation annuelle'!H33*'Estimation annuelle'!H40+'Estimation annuelle'!I33*'Estimation annuelle'!I40+'Estimation annuelle'!J33*'Estimation annuelle'!J40)*'Mode d''emploi'!E47</f>
        <v>0</v>
      </c>
      <c r="H42" s="444"/>
      <c r="I42" s="402">
        <f>(N42*'Mode d''emploi'!E47+N42*'Mode d''emploi'!F47+N42*'Mode d''emploi'!G47)</f>
        <v>0</v>
      </c>
      <c r="J42" s="444"/>
      <c r="K42" s="402">
        <f>(O42*'Mode d''emploi'!E47+O42*'Mode d''emploi'!F47+O42*'Mode d''emploi'!G47+O42*'Mode d''emploi'!H47)</f>
        <v>0</v>
      </c>
      <c r="L42" s="444"/>
      <c r="M42" s="402">
        <f>(P42*'Mode d''emploi'!E47+P42*'Mode d''emploi'!F47+P42*'Mode d''emploi'!G47+P42*'Mode d''emploi'!H47+P42*'Mode d''emploi'!I47)</f>
        <v>0</v>
      </c>
      <c r="N42">
        <f>('Estimation annuelle'!E33*'Estimation annuelle'!E41+'Estimation annuelle'!F33*'Estimation annuelle'!F41+'Estimation annuelle'!G33*'Estimation annuelle'!G41+'Estimation annuelle'!H33*'Estimation annuelle'!H41+'Estimation annuelle'!I33*'Estimation annuelle'!I41+'Estimation annuelle'!J33*'Estimation annuelle'!J41)</f>
        <v>0</v>
      </c>
      <c r="O42">
        <f>('Estimation annuelle'!E33*'Estimation annuelle'!E42+'Estimation annuelle'!F33*'Estimation annuelle'!F42+'Estimation annuelle'!G33*'Estimation annuelle'!G42+'Estimation annuelle'!H33*'Estimation annuelle'!H42+'Estimation annuelle'!I33*'Estimation annuelle'!I42+'Estimation annuelle'!J33*'Estimation annuelle'!J42)</f>
        <v>0</v>
      </c>
      <c r="P42">
        <f>('Estimation annuelle'!E33*'Estimation annuelle'!E43+'Estimation annuelle'!F33*'Estimation annuelle'!F43+'Estimation annuelle'!G33*'Estimation annuelle'!G43+'Estimation annuelle'!H33*'Estimation annuelle'!H43+'Estimation annuelle'!I33*'Estimation annuelle'!I43+'Estimation annuelle'!J33*'Estimation annuelle'!J43)</f>
        <v>0</v>
      </c>
    </row>
    <row r="43" spans="1:13" ht="12.75">
      <c r="A43" s="571" t="s">
        <v>45</v>
      </c>
      <c r="B43" s="571"/>
      <c r="C43" s="571"/>
      <c r="D43" s="444"/>
      <c r="E43" s="468" t="s">
        <v>269</v>
      </c>
      <c r="F43" s="444"/>
      <c r="G43" s="468" t="s">
        <v>269</v>
      </c>
      <c r="H43" s="444"/>
      <c r="I43" s="468" t="s">
        <v>269</v>
      </c>
      <c r="J43" s="444"/>
      <c r="K43" s="468" t="s">
        <v>269</v>
      </c>
      <c r="L43" s="444"/>
      <c r="M43" s="468" t="s">
        <v>269</v>
      </c>
    </row>
    <row r="44" spans="1:13" ht="12.75">
      <c r="A44" s="571" t="s">
        <v>46</v>
      </c>
      <c r="B44" s="571"/>
      <c r="C44" s="571"/>
      <c r="D44" s="444"/>
      <c r="E44" s="402">
        <f>(D221*'Estimation annuelle'!E39+D225*'Estimation annuelle'!F39+D229*'Estimation annuelle'!G39+D236*'Estimation annuelle'!H39+D240*'Estimation annuelle'!I39+D244*'Estimation annuelle'!J39)*'Mode d''emploi'!E49</f>
        <v>0</v>
      </c>
      <c r="F44" s="444"/>
      <c r="G44" s="402">
        <f>(E221*'Estimation annuelle'!E40+E225*'Estimation annuelle'!F40+E229*'Estimation annuelle'!G40+E236*'Estimation annuelle'!H40+E240*'Estimation annuelle'!I40+E244*'Estimation annuelle'!J40)*'Mode d''emploi'!E49+E44*'Mode d''emploi'!F49</f>
        <v>0</v>
      </c>
      <c r="H44" s="444"/>
      <c r="I44" s="402">
        <f>(F221*'Estimation annuelle'!E41+F225*'Estimation annuelle'!F41+F229*'Estimation annuelle'!G41+F236*'Estimation annuelle'!H41+F240*'Estimation annuelle'!I41+F244*'Estimation annuelle'!J41)*'Mode d''emploi'!E49+E44*'Mode d''emploi'!F49+G44*'Mode d''emploi'!G49</f>
        <v>0</v>
      </c>
      <c r="J44" s="444"/>
      <c r="K44" s="402">
        <f>(G221*'Estimation annuelle'!E42+G225*'Estimation annuelle'!F42+G229*'Estimation annuelle'!G42+G236*'Estimation annuelle'!H42+G240*'Estimation annuelle'!I42+G244*'Estimation annuelle'!J42)*'Mode d''emploi'!E49+I44*'Mode d''emploi'!F49+Synthese!G44*'Mode d''emploi'!G49+Synthese!E44*'Mode d''emploi'!H49</f>
        <v>0</v>
      </c>
      <c r="L44" s="444"/>
      <c r="M44" s="402">
        <f>(H221*'Estimation annuelle'!E43+H225*'Estimation annuelle'!F43+H229*'Estimation annuelle'!G43+H236*'Estimation annuelle'!H43+H240*'Estimation annuelle'!I43+H244*'Estimation annuelle'!J43)*'Mode d''emploi'!E49+K44*'Mode d''emploi'!F49+'Mode d''emploi'!G49*Synthese!I44+Synthese!G44*'Mode d''emploi'!H49+'Mode d''emploi'!I49*Synthese!E44</f>
        <v>0</v>
      </c>
    </row>
    <row r="45" spans="1:13" ht="12.75">
      <c r="A45" s="572" t="s">
        <v>47</v>
      </c>
      <c r="B45" s="572"/>
      <c r="C45" s="572"/>
      <c r="D45" s="445"/>
      <c r="E45" s="441">
        <f>('Estimation annuelle'!E36*'Estimation annuelle'!E39+'Estimation annuelle'!F36*'Estimation annuelle'!F39+'Estimation annuelle'!G36*'Estimation annuelle'!G39+'Estimation annuelle'!H36*'Estimation annuelle'!H39+'Estimation annuelle'!I36*'Estimation annuelle'!I39+'Estimation annuelle'!J36*'Estimation annuelle'!J39)*'Mode d''emploi'!E50</f>
        <v>0</v>
      </c>
      <c r="F45" s="445"/>
      <c r="G45" s="441">
        <f>('Estimation annuelle'!E36*'Estimation annuelle'!E40+'Estimation annuelle'!F36*'Estimation annuelle'!F40+'Estimation annuelle'!G36*'Estimation annuelle'!G40+'Estimation annuelle'!H36*'Estimation annuelle'!H40+'Estimation annuelle'!I36*'Estimation annuelle'!I40+'Estimation annuelle'!J36*'Estimation annuelle'!J40)*'Mode d''emploi'!F50</f>
        <v>0</v>
      </c>
      <c r="H45" s="445"/>
      <c r="I45" s="441">
        <f>('Estimation annuelle'!E36*'Estimation annuelle'!E41+'Estimation annuelle'!F36*'Estimation annuelle'!F41+'Estimation annuelle'!G36*'Estimation annuelle'!G41+'Estimation annuelle'!H36*'Estimation annuelle'!H41+'Estimation annuelle'!I36*'Estimation annuelle'!I41+'Estimation annuelle'!J36*'Estimation annuelle'!J41)*'Mode d''emploi'!G50</f>
        <v>0</v>
      </c>
      <c r="J45" s="445"/>
      <c r="K45" s="441">
        <f>('Estimation annuelle'!E36*'Estimation annuelle'!E42+'Estimation annuelle'!F36*'Estimation annuelle'!F42+'Estimation annuelle'!G36*'Estimation annuelle'!G42+'Estimation annuelle'!H36*'Estimation annuelle'!H42+'Estimation annuelle'!I36*'Estimation annuelle'!I42+'Estimation annuelle'!J36*'Estimation annuelle'!J42)*'Mode d''emploi'!H50</f>
        <v>0</v>
      </c>
      <c r="L45" s="445"/>
      <c r="M45" s="441">
        <f>('Estimation annuelle'!E36*'Estimation annuelle'!E43+'Estimation annuelle'!F36*'Estimation annuelle'!F43+'Estimation annuelle'!G36*'Estimation annuelle'!G43+'Estimation annuelle'!H36*'Estimation annuelle'!H43+'Estimation annuelle'!I36*'Estimation annuelle'!I43+'Estimation annuelle'!J36*'Estimation annuelle'!J43)*'Mode d''emploi'!I50</f>
        <v>0</v>
      </c>
    </row>
    <row r="46" spans="1:13" ht="12.75">
      <c r="A46" s="561"/>
      <c r="B46" s="561"/>
      <c r="C46" s="561"/>
      <c r="D46" s="446"/>
      <c r="E46" s="422"/>
      <c r="F46" s="446"/>
      <c r="G46" s="422"/>
      <c r="H46" s="446"/>
      <c r="I46" s="402"/>
      <c r="J46" s="421"/>
      <c r="K46" s="402"/>
      <c r="L46" s="421"/>
      <c r="M46" s="402"/>
    </row>
    <row r="47" spans="1:13" ht="12.75">
      <c r="A47" s="469" t="s">
        <v>305</v>
      </c>
      <c r="B47" s="470"/>
      <c r="C47" s="470"/>
      <c r="D47" s="471"/>
      <c r="E47" s="472">
        <f>SUM(E40:E45)-SUM(D36:E36)</f>
        <v>0</v>
      </c>
      <c r="F47" s="471"/>
      <c r="G47" s="472">
        <f>SUM(G40:G45)-SUM(F36:G36)</f>
        <v>0</v>
      </c>
      <c r="H47" s="471"/>
      <c r="I47" s="411">
        <f>SUM(I40:I45)-SUM(H36:I36)</f>
        <v>0</v>
      </c>
      <c r="J47" s="473"/>
      <c r="K47" s="411">
        <f>SUM(K40:K45)-SUM(J36:K36)</f>
        <v>0</v>
      </c>
      <c r="L47" s="473"/>
      <c r="M47" s="411">
        <f>SUM(M40:M45)-SUM(L36:M36)</f>
        <v>0</v>
      </c>
    </row>
    <row r="48" spans="1:13" ht="12.75">
      <c r="A48" s="474" t="s">
        <v>306</v>
      </c>
      <c r="B48" s="475"/>
      <c r="C48" s="475"/>
      <c r="D48" s="573">
        <f>E47</f>
        <v>0</v>
      </c>
      <c r="E48" s="573"/>
      <c r="F48" s="573">
        <f>G47+D48</f>
        <v>0</v>
      </c>
      <c r="G48" s="573"/>
      <c r="H48" s="574">
        <f>I47+F48</f>
        <v>0</v>
      </c>
      <c r="I48" s="574"/>
      <c r="J48" s="574">
        <f>K47+H48</f>
        <v>0</v>
      </c>
      <c r="K48" s="574"/>
      <c r="L48" s="574">
        <f>M47+J48</f>
        <v>0</v>
      </c>
      <c r="M48" s="574"/>
    </row>
    <row r="49" spans="1:13" ht="12.75">
      <c r="A49" s="476"/>
      <c r="B49" s="456"/>
      <c r="C49" s="456"/>
      <c r="D49" s="457"/>
      <c r="E49" s="457"/>
      <c r="F49" s="457"/>
      <c r="G49" s="457"/>
      <c r="H49" s="457"/>
      <c r="I49" s="457"/>
      <c r="J49" s="457"/>
      <c r="K49" s="457"/>
      <c r="L49" s="457"/>
      <c r="M49" s="457"/>
    </row>
    <row r="50" spans="1:13" ht="12.75">
      <c r="A50" s="476"/>
      <c r="B50" s="456"/>
      <c r="C50" s="456"/>
      <c r="D50" s="457"/>
      <c r="E50" s="457"/>
      <c r="F50" s="457"/>
      <c r="G50" s="457"/>
      <c r="H50" s="457"/>
      <c r="I50" s="457"/>
      <c r="J50" s="457"/>
      <c r="K50" s="457"/>
      <c r="L50" s="457"/>
      <c r="M50" s="457"/>
    </row>
    <row r="51" spans="1:13" ht="12.75">
      <c r="A51" s="476"/>
      <c r="B51" s="456"/>
      <c r="C51" s="456"/>
      <c r="D51" s="457"/>
      <c r="E51" s="457"/>
      <c r="F51" s="457"/>
      <c r="G51" s="457"/>
      <c r="H51" s="457"/>
      <c r="I51" s="457"/>
      <c r="J51" s="457"/>
      <c r="K51" s="457"/>
      <c r="L51" s="457"/>
      <c r="M51" s="457"/>
    </row>
    <row r="52" spans="1:13" ht="12.75">
      <c r="A52" s="476"/>
      <c r="B52" s="456"/>
      <c r="C52" s="25"/>
      <c r="D52" s="457"/>
      <c r="E52" s="457"/>
      <c r="F52" s="457"/>
      <c r="G52" s="457"/>
      <c r="H52" s="457"/>
      <c r="I52" s="457"/>
      <c r="J52" s="457"/>
      <c r="K52" s="457"/>
      <c r="L52" s="457"/>
      <c r="M52" s="457"/>
    </row>
    <row r="53" spans="1:13" ht="15.75">
      <c r="A53" s="575" t="s">
        <v>270</v>
      </c>
      <c r="B53" s="575"/>
      <c r="C53" s="575"/>
      <c r="D53" s="576" t="e">
        <f>D48+D31</f>
        <v>#DIV/0!</v>
      </c>
      <c r="E53" s="576"/>
      <c r="F53" s="576" t="e">
        <f>F48+F31</f>
        <v>#DIV/0!</v>
      </c>
      <c r="G53" s="576"/>
      <c r="H53" s="577" t="e">
        <f>H48+H31</f>
        <v>#DIV/0!</v>
      </c>
      <c r="I53" s="577"/>
      <c r="J53" s="577" t="e">
        <f>J48+J31</f>
        <v>#DIV/0!</v>
      </c>
      <c r="K53" s="577"/>
      <c r="L53" s="578" t="e">
        <f>L48+L31</f>
        <v>#DIV/0!</v>
      </c>
      <c r="M53" s="578"/>
    </row>
    <row r="54" spans="1:13" ht="12.75">
      <c r="A54" s="477"/>
      <c r="B54" s="477"/>
      <c r="C54" s="125"/>
      <c r="D54" s="125"/>
      <c r="E54" s="125"/>
      <c r="F54" s="125"/>
      <c r="G54" s="125"/>
      <c r="H54" s="125"/>
      <c r="I54" s="477"/>
      <c r="J54" s="477"/>
      <c r="K54" s="477"/>
      <c r="L54" s="477"/>
      <c r="M54" s="477"/>
    </row>
    <row r="55" spans="1:13" ht="12.75">
      <c r="A55" s="477"/>
      <c r="B55" s="477"/>
      <c r="C55" s="125"/>
      <c r="D55" s="125"/>
      <c r="E55" s="125"/>
      <c r="F55" s="125"/>
      <c r="G55" s="125"/>
      <c r="H55" s="125"/>
      <c r="I55" s="477"/>
      <c r="J55" s="477"/>
      <c r="K55" s="477"/>
      <c r="L55" s="477"/>
      <c r="M55" s="477"/>
    </row>
    <row r="56" spans="1:13" ht="12.75">
      <c r="A56" s="477"/>
      <c r="B56" s="477"/>
      <c r="C56" s="125"/>
      <c r="D56" s="125"/>
      <c r="E56" s="125"/>
      <c r="F56" s="125"/>
      <c r="G56" s="125"/>
      <c r="H56" s="125"/>
      <c r="I56" s="477"/>
      <c r="J56" s="477"/>
      <c r="K56" s="477"/>
      <c r="L56" s="477"/>
      <c r="M56" s="477"/>
    </row>
    <row r="57" spans="1:13" ht="12.75">
      <c r="A57" s="477"/>
      <c r="B57" s="477"/>
      <c r="C57" s="125"/>
      <c r="D57" s="125"/>
      <c r="E57" s="125"/>
      <c r="F57" s="125"/>
      <c r="G57" s="125"/>
      <c r="H57" s="125"/>
      <c r="I57" s="477"/>
      <c r="J57" s="477"/>
      <c r="K57" s="477"/>
      <c r="L57" s="477"/>
      <c r="M57" s="477"/>
    </row>
    <row r="58" spans="1:13" ht="12.75">
      <c r="A58" s="477"/>
      <c r="B58" s="477"/>
      <c r="C58" s="125"/>
      <c r="D58" s="125"/>
      <c r="E58" s="125"/>
      <c r="F58" s="125"/>
      <c r="G58" s="125"/>
      <c r="H58" s="125"/>
      <c r="I58" s="477"/>
      <c r="J58" s="477"/>
      <c r="K58" s="477"/>
      <c r="L58" s="477"/>
      <c r="M58" s="477"/>
    </row>
    <row r="59" spans="1:13" ht="12.75">
      <c r="A59" s="477"/>
      <c r="B59" s="477"/>
      <c r="C59" s="125"/>
      <c r="D59" s="125"/>
      <c r="E59" s="125"/>
      <c r="F59" s="125"/>
      <c r="G59" s="125"/>
      <c r="H59" s="125"/>
      <c r="I59" s="477"/>
      <c r="J59" s="477"/>
      <c r="K59" s="477"/>
      <c r="L59" s="477"/>
      <c r="M59" s="477"/>
    </row>
    <row r="60" spans="1:13" ht="12.75">
      <c r="A60" s="477"/>
      <c r="B60" s="477"/>
      <c r="C60" s="125"/>
      <c r="D60" s="125"/>
      <c r="E60" s="125"/>
      <c r="F60" s="125"/>
      <c r="G60" s="125"/>
      <c r="H60" s="125"/>
      <c r="I60" s="477"/>
      <c r="J60" s="477"/>
      <c r="K60" s="477"/>
      <c r="L60" s="477"/>
      <c r="M60" s="477"/>
    </row>
    <row r="61" spans="1:13" ht="12.75">
      <c r="A61" s="477"/>
      <c r="B61" s="477"/>
      <c r="C61" s="125"/>
      <c r="D61" s="125"/>
      <c r="E61" s="125"/>
      <c r="F61" s="125"/>
      <c r="G61" s="125"/>
      <c r="H61" s="125"/>
      <c r="I61" s="477"/>
      <c r="J61" s="477"/>
      <c r="K61" s="477"/>
      <c r="L61" s="477"/>
      <c r="M61" s="477"/>
    </row>
    <row r="62" spans="1:13" ht="12.75">
      <c r="A62" s="477"/>
      <c r="B62" s="477"/>
      <c r="C62" s="125"/>
      <c r="D62" s="125"/>
      <c r="E62" s="125"/>
      <c r="F62" s="125"/>
      <c r="G62" s="125"/>
      <c r="H62" s="125"/>
      <c r="I62" s="477"/>
      <c r="J62" s="477"/>
      <c r="K62" s="477"/>
      <c r="L62" s="477"/>
      <c r="M62" s="477"/>
    </row>
    <row r="63" spans="1:13" ht="12.75">
      <c r="A63" s="477"/>
      <c r="B63" s="477"/>
      <c r="C63" s="125"/>
      <c r="D63" s="125"/>
      <c r="E63" s="125"/>
      <c r="F63" s="125"/>
      <c r="G63" s="125"/>
      <c r="H63" s="125"/>
      <c r="I63" s="477"/>
      <c r="J63" s="477"/>
      <c r="K63" s="477"/>
      <c r="L63" s="477"/>
      <c r="M63" s="477"/>
    </row>
    <row r="64" spans="1:13" ht="12.75">
      <c r="A64" s="477"/>
      <c r="B64" s="477"/>
      <c r="C64" s="125"/>
      <c r="D64" s="125"/>
      <c r="E64" s="125"/>
      <c r="F64" s="125"/>
      <c r="G64" s="125"/>
      <c r="H64" s="125"/>
      <c r="I64" s="477"/>
      <c r="J64" s="477"/>
      <c r="K64" s="477"/>
      <c r="L64" s="477"/>
      <c r="M64" s="477"/>
    </row>
    <row r="65" spans="1:13" ht="12.75">
      <c r="A65" s="477"/>
      <c r="B65" s="477"/>
      <c r="C65" s="125"/>
      <c r="D65" s="125"/>
      <c r="E65" s="125"/>
      <c r="F65" s="125"/>
      <c r="G65" s="125"/>
      <c r="H65" s="125"/>
      <c r="I65" s="477"/>
      <c r="J65" s="477"/>
      <c r="K65" s="477"/>
      <c r="L65" s="477"/>
      <c r="M65" s="477"/>
    </row>
    <row r="66" spans="1:13" ht="12.75">
      <c r="A66" s="477"/>
      <c r="B66" s="477"/>
      <c r="C66" s="125"/>
      <c r="D66" s="125"/>
      <c r="E66" s="125"/>
      <c r="F66" s="125"/>
      <c r="G66" s="125"/>
      <c r="H66" s="125"/>
      <c r="I66" s="477"/>
      <c r="J66" s="477"/>
      <c r="K66" s="477"/>
      <c r="L66" s="477"/>
      <c r="M66" s="477"/>
    </row>
    <row r="67" spans="1:13" ht="12.75">
      <c r="A67" s="477"/>
      <c r="B67" s="477"/>
      <c r="C67" s="125"/>
      <c r="D67" s="125"/>
      <c r="E67" s="125"/>
      <c r="F67" s="125"/>
      <c r="G67" s="125"/>
      <c r="H67" s="125"/>
      <c r="I67" s="477"/>
      <c r="J67" s="477"/>
      <c r="K67" s="477"/>
      <c r="L67" s="477"/>
      <c r="M67" s="477"/>
    </row>
    <row r="68" spans="1:13" ht="12.75">
      <c r="A68" s="477"/>
      <c r="B68" s="477"/>
      <c r="C68" s="125"/>
      <c r="D68" s="125"/>
      <c r="E68" s="125"/>
      <c r="F68" s="125"/>
      <c r="G68" s="125"/>
      <c r="H68" s="125"/>
      <c r="I68" s="477"/>
      <c r="J68" s="477"/>
      <c r="K68" s="477"/>
      <c r="L68" s="477"/>
      <c r="M68" s="477"/>
    </row>
    <row r="69" spans="1:13" ht="12.75">
      <c r="A69" s="477"/>
      <c r="B69" s="477"/>
      <c r="C69" s="125"/>
      <c r="D69" s="125"/>
      <c r="E69" s="125"/>
      <c r="F69" s="125"/>
      <c r="G69" s="125"/>
      <c r="H69" s="125"/>
      <c r="I69" s="477"/>
      <c r="J69" s="477"/>
      <c r="K69" s="477"/>
      <c r="L69" s="477"/>
      <c r="M69" s="477"/>
    </row>
    <row r="70" spans="1:13" ht="12.75">
      <c r="A70" s="477"/>
      <c r="B70" s="477"/>
      <c r="C70" s="125"/>
      <c r="D70" s="125"/>
      <c r="E70" s="125"/>
      <c r="F70" s="125"/>
      <c r="G70" s="125"/>
      <c r="H70" s="125"/>
      <c r="I70" s="477"/>
      <c r="J70" s="477"/>
      <c r="K70" s="477"/>
      <c r="L70" s="477"/>
      <c r="M70" s="477"/>
    </row>
    <row r="71" spans="1:13" ht="12.75">
      <c r="A71" s="477"/>
      <c r="B71" s="477"/>
      <c r="C71" s="125"/>
      <c r="D71" s="125"/>
      <c r="E71" s="125"/>
      <c r="F71" s="125"/>
      <c r="G71" s="125"/>
      <c r="H71" s="125"/>
      <c r="I71" s="477"/>
      <c r="J71" s="477"/>
      <c r="K71" s="477"/>
      <c r="L71" s="477"/>
      <c r="M71" s="477"/>
    </row>
    <row r="72" spans="1:13" ht="12.75">
      <c r="A72" s="477"/>
      <c r="B72" s="477"/>
      <c r="C72" s="125"/>
      <c r="D72" s="125"/>
      <c r="E72" s="125"/>
      <c r="F72" s="125"/>
      <c r="G72" s="125"/>
      <c r="H72" s="125"/>
      <c r="I72" s="125"/>
      <c r="J72" s="125"/>
      <c r="K72" s="125"/>
      <c r="L72" s="125"/>
      <c r="M72" s="125"/>
    </row>
    <row r="73" spans="1:13" ht="12.75">
      <c r="A73" s="477"/>
      <c r="B73" s="477"/>
      <c r="C73" s="125"/>
      <c r="D73" s="125"/>
      <c r="E73" s="125"/>
      <c r="F73" s="125"/>
      <c r="G73" s="125"/>
      <c r="H73" s="125"/>
      <c r="I73" s="125"/>
      <c r="J73" s="125"/>
      <c r="K73" s="125"/>
      <c r="L73" s="125"/>
      <c r="M73" s="125"/>
    </row>
    <row r="74" spans="1:13" ht="12.75">
      <c r="A74" s="477"/>
      <c r="B74" s="477"/>
      <c r="C74" s="125"/>
      <c r="D74" s="125"/>
      <c r="E74" s="125"/>
      <c r="F74" s="125"/>
      <c r="G74" s="125"/>
      <c r="H74" s="125"/>
      <c r="I74" s="477"/>
      <c r="J74" s="477"/>
      <c r="K74" s="477"/>
      <c r="L74" s="477"/>
      <c r="M74" s="477"/>
    </row>
    <row r="75" spans="1:13" ht="12.75">
      <c r="A75" s="477"/>
      <c r="B75" s="477"/>
      <c r="C75" s="125"/>
      <c r="D75" s="125"/>
      <c r="E75" s="125"/>
      <c r="F75" s="125"/>
      <c r="G75" s="125"/>
      <c r="H75" s="125"/>
      <c r="I75" s="477"/>
      <c r="J75" s="477"/>
      <c r="K75" s="477"/>
      <c r="L75" s="477"/>
      <c r="M75" s="477"/>
    </row>
    <row r="76" spans="1:13" ht="12.75">
      <c r="A76" s="477"/>
      <c r="B76" s="477"/>
      <c r="C76" s="125"/>
      <c r="D76" s="125"/>
      <c r="E76" s="125"/>
      <c r="F76" s="125"/>
      <c r="G76" s="125"/>
      <c r="H76" s="125"/>
      <c r="I76" s="125"/>
      <c r="J76" s="125"/>
      <c r="K76" s="125"/>
      <c r="L76" s="125"/>
      <c r="M76" s="125"/>
    </row>
    <row r="77" spans="1:13" ht="12.75">
      <c r="A77" s="477"/>
      <c r="B77" s="477"/>
      <c r="C77" s="125"/>
      <c r="D77" s="125"/>
      <c r="E77" s="125"/>
      <c r="F77" s="125"/>
      <c r="G77" s="125"/>
      <c r="H77" s="125"/>
      <c r="I77" s="125"/>
      <c r="J77" s="125"/>
      <c r="K77" s="125"/>
      <c r="L77" s="125"/>
      <c r="M77" s="125"/>
    </row>
    <row r="78" spans="1:13" ht="12.75">
      <c r="A78" s="477"/>
      <c r="B78" s="477"/>
      <c r="C78" s="125"/>
      <c r="D78" s="125"/>
      <c r="E78" s="125"/>
      <c r="F78" s="125"/>
      <c r="G78" s="125"/>
      <c r="H78" s="125"/>
      <c r="I78" s="477"/>
      <c r="J78" s="477"/>
      <c r="K78" s="477"/>
      <c r="L78" s="477"/>
      <c r="M78" s="477"/>
    </row>
    <row r="79" spans="1:13" ht="12.75">
      <c r="A79" s="477"/>
      <c r="B79" s="477"/>
      <c r="C79" s="125"/>
      <c r="D79" s="125"/>
      <c r="E79" s="125"/>
      <c r="F79" s="125"/>
      <c r="G79" s="125"/>
      <c r="H79" s="125"/>
      <c r="I79" s="477"/>
      <c r="J79" s="477"/>
      <c r="K79" s="477"/>
      <c r="L79" s="477"/>
      <c r="M79" s="477"/>
    </row>
    <row r="80" spans="1:13" ht="12.75">
      <c r="A80" s="478"/>
      <c r="B80" s="478"/>
      <c r="C80" s="413"/>
      <c r="D80" s="390"/>
      <c r="E80" s="125"/>
      <c r="F80" s="390"/>
      <c r="G80" s="125"/>
      <c r="H80" s="390"/>
      <c r="I80" s="477"/>
      <c r="J80" s="477"/>
      <c r="K80" s="477"/>
      <c r="L80" s="477"/>
      <c r="M80" s="477"/>
    </row>
    <row r="81" spans="1:13" ht="12.75">
      <c r="A81" s="478"/>
      <c r="B81" s="478"/>
      <c r="C81" s="413"/>
      <c r="D81" s="390"/>
      <c r="E81" s="125"/>
      <c r="F81" s="390"/>
      <c r="G81" s="125"/>
      <c r="H81" s="390"/>
      <c r="I81" s="477"/>
      <c r="J81" s="477"/>
      <c r="K81" s="477"/>
      <c r="L81" s="477"/>
      <c r="M81" s="477"/>
    </row>
    <row r="82" spans="1:13" ht="12.75">
      <c r="A82" s="478"/>
      <c r="B82" s="478"/>
      <c r="C82" s="413"/>
      <c r="D82" s="390"/>
      <c r="E82" s="125"/>
      <c r="F82" s="390"/>
      <c r="G82" s="125"/>
      <c r="H82" s="390"/>
      <c r="I82" s="477"/>
      <c r="J82" s="477"/>
      <c r="K82" s="477"/>
      <c r="L82" s="477"/>
      <c r="M82" s="477"/>
    </row>
    <row r="83" spans="1:13" ht="12.75">
      <c r="A83" s="478"/>
      <c r="B83" s="478"/>
      <c r="C83" s="413"/>
      <c r="D83" s="390"/>
      <c r="E83" s="125"/>
      <c r="F83" s="390"/>
      <c r="G83" s="125"/>
      <c r="H83" s="390"/>
      <c r="I83" s="477"/>
      <c r="J83" s="477"/>
      <c r="K83" s="477"/>
      <c r="L83" s="477"/>
      <c r="M83" s="477"/>
    </row>
    <row r="84" spans="1:13" ht="12.75">
      <c r="A84" s="478"/>
      <c r="B84" s="478"/>
      <c r="C84" s="413"/>
      <c r="D84" s="390"/>
      <c r="E84" s="125"/>
      <c r="F84" s="390"/>
      <c r="G84" s="125"/>
      <c r="H84" s="390"/>
      <c r="I84" s="477"/>
      <c r="J84" s="477"/>
      <c r="K84" s="477"/>
      <c r="L84" s="477"/>
      <c r="M84" s="477"/>
    </row>
    <row r="85" spans="1:13" ht="12.75">
      <c r="A85" s="478"/>
      <c r="B85" s="478"/>
      <c r="C85" s="413"/>
      <c r="D85" s="390"/>
      <c r="E85" s="125"/>
      <c r="F85" s="390"/>
      <c r="G85" s="125"/>
      <c r="H85" s="390"/>
      <c r="I85" s="477"/>
      <c r="J85" s="477"/>
      <c r="K85" s="477"/>
      <c r="L85" s="477"/>
      <c r="M85" s="477"/>
    </row>
    <row r="86" spans="1:13" ht="12.75">
      <c r="A86" s="478"/>
      <c r="B86" s="478"/>
      <c r="C86" s="413"/>
      <c r="D86" s="390"/>
      <c r="E86" s="125"/>
      <c r="F86" s="390"/>
      <c r="G86" s="125"/>
      <c r="H86" s="390"/>
      <c r="I86" s="477"/>
      <c r="J86" s="477"/>
      <c r="K86" s="477"/>
      <c r="L86" s="477"/>
      <c r="M86" s="477"/>
    </row>
    <row r="87" spans="1:13" ht="12.75">
      <c r="A87" s="478"/>
      <c r="B87" s="478"/>
      <c r="C87" s="413"/>
      <c r="D87" s="390"/>
      <c r="E87" s="125"/>
      <c r="F87" s="390"/>
      <c r="G87" s="125"/>
      <c r="H87" s="390"/>
      <c r="I87" s="477"/>
      <c r="J87" s="477"/>
      <c r="K87" s="477"/>
      <c r="L87" s="477"/>
      <c r="M87" s="477"/>
    </row>
    <row r="88" spans="1:13" ht="12.75">
      <c r="A88" s="478"/>
      <c r="B88" s="478"/>
      <c r="C88" s="413"/>
      <c r="D88" s="390"/>
      <c r="E88" s="125"/>
      <c r="F88" s="390"/>
      <c r="G88" s="125"/>
      <c r="H88" s="390"/>
      <c r="I88" s="477"/>
      <c r="J88" s="477"/>
      <c r="K88" s="477"/>
      <c r="L88" s="477"/>
      <c r="M88" s="477"/>
    </row>
    <row r="89" spans="1:13" ht="12.75">
      <c r="A89" s="478"/>
      <c r="B89" s="478"/>
      <c r="C89" s="413"/>
      <c r="D89" s="390"/>
      <c r="E89" s="125"/>
      <c r="F89" s="390"/>
      <c r="G89" s="125"/>
      <c r="H89" s="390"/>
      <c r="I89" s="477"/>
      <c r="J89" s="477"/>
      <c r="K89" s="477"/>
      <c r="L89" s="477"/>
      <c r="M89" s="477"/>
    </row>
    <row r="90" spans="1:13" ht="12.75">
      <c r="A90" s="478"/>
      <c r="B90" s="478"/>
      <c r="C90" s="413"/>
      <c r="D90" s="390"/>
      <c r="E90" s="125"/>
      <c r="F90" s="390"/>
      <c r="G90" s="125"/>
      <c r="H90" s="390"/>
      <c r="I90" s="477"/>
      <c r="J90" s="477"/>
      <c r="K90" s="477"/>
      <c r="L90" s="477"/>
      <c r="M90" s="477"/>
    </row>
    <row r="91" spans="1:13" ht="12.75">
      <c r="A91" s="478"/>
      <c r="B91" s="478"/>
      <c r="C91" s="413"/>
      <c r="D91" s="390"/>
      <c r="E91" s="125"/>
      <c r="F91" s="390"/>
      <c r="G91" s="125"/>
      <c r="H91" s="390"/>
      <c r="I91" s="477"/>
      <c r="J91" s="477"/>
      <c r="K91" s="477"/>
      <c r="L91" s="477"/>
      <c r="M91" s="477"/>
    </row>
    <row r="92" spans="1:13" ht="12.75">
      <c r="A92" s="478"/>
      <c r="B92" s="478"/>
      <c r="C92" s="413"/>
      <c r="D92" s="390"/>
      <c r="E92" s="125"/>
      <c r="F92" s="390"/>
      <c r="G92" s="125"/>
      <c r="H92" s="390"/>
      <c r="I92" s="477"/>
      <c r="J92" s="477"/>
      <c r="K92" s="477"/>
      <c r="L92" s="477"/>
      <c r="M92" s="477"/>
    </row>
    <row r="93" spans="1:13" ht="12.75">
      <c r="A93" s="478"/>
      <c r="B93" s="478"/>
      <c r="C93" s="413"/>
      <c r="D93" s="390"/>
      <c r="E93" s="125"/>
      <c r="F93" s="390"/>
      <c r="G93" s="125"/>
      <c r="H93" s="390"/>
      <c r="I93" s="477"/>
      <c r="J93" s="477"/>
      <c r="K93" s="477"/>
      <c r="L93" s="477"/>
      <c r="M93" s="477"/>
    </row>
    <row r="94" spans="1:13" ht="12.75">
      <c r="A94" s="478"/>
      <c r="B94" s="478"/>
      <c r="C94" s="413"/>
      <c r="D94" s="390"/>
      <c r="E94" s="125"/>
      <c r="F94" s="390"/>
      <c r="G94" s="125"/>
      <c r="H94" s="390"/>
      <c r="I94" s="477"/>
      <c r="J94" s="477"/>
      <c r="K94" s="477"/>
      <c r="L94" s="477"/>
      <c r="M94" s="477"/>
    </row>
    <row r="95" spans="1:13" ht="12.75">
      <c r="A95" s="478"/>
      <c r="B95" s="478"/>
      <c r="C95" s="413"/>
      <c r="D95" s="390"/>
      <c r="E95" s="125"/>
      <c r="F95" s="390"/>
      <c r="G95" s="125"/>
      <c r="H95" s="390"/>
      <c r="I95" s="477"/>
      <c r="J95" s="477"/>
      <c r="K95" s="477"/>
      <c r="L95" s="477"/>
      <c r="M95" s="477"/>
    </row>
    <row r="96" spans="1:13" ht="12.75">
      <c r="A96" s="478"/>
      <c r="B96" s="478"/>
      <c r="C96" s="413"/>
      <c r="D96" s="390"/>
      <c r="E96" s="125"/>
      <c r="F96" s="390"/>
      <c r="G96" s="125"/>
      <c r="H96" s="390"/>
      <c r="I96" s="477"/>
      <c r="J96" s="477"/>
      <c r="K96" s="477"/>
      <c r="L96" s="477"/>
      <c r="M96" s="477"/>
    </row>
    <row r="97" spans="1:13" ht="12.75">
      <c r="A97" s="478"/>
      <c r="B97" s="478"/>
      <c r="C97" s="413"/>
      <c r="D97" s="390"/>
      <c r="E97" s="125"/>
      <c r="F97" s="390"/>
      <c r="G97" s="125"/>
      <c r="H97" s="390"/>
      <c r="I97" s="477"/>
      <c r="J97" s="477"/>
      <c r="K97" s="477"/>
      <c r="L97" s="477"/>
      <c r="M97" s="477"/>
    </row>
    <row r="98" spans="1:13" ht="12.75">
      <c r="A98" s="478"/>
      <c r="B98" s="478"/>
      <c r="C98" s="413"/>
      <c r="D98" s="390"/>
      <c r="E98" s="125"/>
      <c r="F98" s="390"/>
      <c r="G98" s="125"/>
      <c r="H98" s="390"/>
      <c r="I98" s="477"/>
      <c r="J98" s="477"/>
      <c r="K98" s="477"/>
      <c r="L98" s="477"/>
      <c r="M98" s="477"/>
    </row>
    <row r="99" spans="1:13" ht="12.75">
      <c r="A99" s="478"/>
      <c r="B99" s="478"/>
      <c r="C99" s="413"/>
      <c r="D99" s="390"/>
      <c r="E99" s="125"/>
      <c r="F99" s="390"/>
      <c r="G99" s="125"/>
      <c r="H99" s="390"/>
      <c r="I99" s="477"/>
      <c r="J99" s="477"/>
      <c r="K99" s="477"/>
      <c r="L99" s="477"/>
      <c r="M99" s="477"/>
    </row>
    <row r="100" spans="1:13" ht="12.75">
      <c r="A100" s="478"/>
      <c r="B100" s="478"/>
      <c r="C100" s="413"/>
      <c r="D100" s="390"/>
      <c r="E100" s="125"/>
      <c r="F100" s="390"/>
      <c r="G100" s="125"/>
      <c r="H100" s="390"/>
      <c r="I100" s="477"/>
      <c r="J100" s="477"/>
      <c r="K100" s="477"/>
      <c r="L100" s="477"/>
      <c r="M100" s="477"/>
    </row>
    <row r="101" spans="1:13" ht="12.75">
      <c r="A101" s="478"/>
      <c r="B101" s="478"/>
      <c r="C101" s="413"/>
      <c r="D101" s="390"/>
      <c r="E101" s="125"/>
      <c r="F101" s="390"/>
      <c r="G101" s="125"/>
      <c r="H101" s="390"/>
      <c r="I101" s="477"/>
      <c r="J101" s="477"/>
      <c r="K101" s="477"/>
      <c r="L101" s="477"/>
      <c r="M101" s="477"/>
    </row>
    <row r="102" spans="1:13" ht="12.75">
      <c r="A102" s="478"/>
      <c r="B102" s="478"/>
      <c r="C102" s="413"/>
      <c r="D102" s="390"/>
      <c r="E102" s="125"/>
      <c r="F102" s="390"/>
      <c r="G102" s="125"/>
      <c r="H102" s="390"/>
      <c r="I102" s="477"/>
      <c r="J102" s="477"/>
      <c r="K102" s="477"/>
      <c r="L102" s="477"/>
      <c r="M102" s="477"/>
    </row>
    <row r="103" spans="1:13" ht="12.75">
      <c r="A103" s="478"/>
      <c r="B103" s="478"/>
      <c r="C103" s="413"/>
      <c r="D103" s="390"/>
      <c r="E103" s="125"/>
      <c r="F103" s="390"/>
      <c r="G103" s="125"/>
      <c r="H103" s="390"/>
      <c r="I103" s="477"/>
      <c r="J103" s="477"/>
      <c r="K103" s="477"/>
      <c r="L103" s="477"/>
      <c r="M103" s="477"/>
    </row>
    <row r="104" spans="1:13" ht="12.75">
      <c r="A104" s="478"/>
      <c r="B104" s="478"/>
      <c r="C104" s="413"/>
      <c r="D104" s="390"/>
      <c r="E104" s="125"/>
      <c r="F104" s="390"/>
      <c r="G104" s="125"/>
      <c r="H104" s="390"/>
      <c r="I104" s="477"/>
      <c r="J104" s="477"/>
      <c r="K104" s="477"/>
      <c r="L104" s="477"/>
      <c r="M104" s="477"/>
    </row>
    <row r="105" spans="1:13" ht="12.75">
      <c r="A105" s="478"/>
      <c r="B105" s="478"/>
      <c r="C105" s="413"/>
      <c r="D105" s="390"/>
      <c r="E105" s="125"/>
      <c r="F105" s="390"/>
      <c r="G105" s="125"/>
      <c r="H105" s="390"/>
      <c r="I105" s="477"/>
      <c r="J105" s="477"/>
      <c r="K105" s="477"/>
      <c r="L105" s="477"/>
      <c r="M105" s="477"/>
    </row>
    <row r="106" spans="1:13" ht="12.75">
      <c r="A106" s="478"/>
      <c r="B106" s="478"/>
      <c r="C106" s="413"/>
      <c r="D106" s="390"/>
      <c r="E106" s="125"/>
      <c r="F106" s="390"/>
      <c r="G106" s="125"/>
      <c r="H106" s="390"/>
      <c r="I106" s="477"/>
      <c r="J106" s="477"/>
      <c r="K106" s="477"/>
      <c r="L106" s="477"/>
      <c r="M106" s="477"/>
    </row>
    <row r="107" spans="1:13" ht="12.75">
      <c r="A107" s="478"/>
      <c r="B107" s="478"/>
      <c r="C107" s="413"/>
      <c r="D107" s="390"/>
      <c r="E107" s="125"/>
      <c r="F107" s="390"/>
      <c r="G107" s="125"/>
      <c r="H107" s="390"/>
      <c r="I107" s="477"/>
      <c r="J107" s="477"/>
      <c r="K107" s="477"/>
      <c r="L107" s="477"/>
      <c r="M107" s="477"/>
    </row>
    <row r="108" spans="1:13" ht="12.75">
      <c r="A108" s="478"/>
      <c r="B108" s="478"/>
      <c r="C108" s="413"/>
      <c r="D108" s="390"/>
      <c r="E108" s="125"/>
      <c r="F108" s="390"/>
      <c r="G108" s="125"/>
      <c r="H108" s="390"/>
      <c r="I108" s="477"/>
      <c r="J108" s="477"/>
      <c r="K108" s="477"/>
      <c r="L108" s="477"/>
      <c r="M108" s="477"/>
    </row>
    <row r="109" spans="1:13" ht="12.75">
      <c r="A109" s="478"/>
      <c r="B109" s="478"/>
      <c r="C109" s="413"/>
      <c r="D109" s="390"/>
      <c r="E109" s="125"/>
      <c r="F109" s="390"/>
      <c r="G109" s="125"/>
      <c r="H109" s="390"/>
      <c r="I109" s="477"/>
      <c r="J109" s="477"/>
      <c r="K109" s="477"/>
      <c r="L109" s="477"/>
      <c r="M109" s="477"/>
    </row>
    <row r="110" spans="1:13" ht="12.75">
      <c r="A110" s="478"/>
      <c r="B110" s="478"/>
      <c r="C110" s="413"/>
      <c r="D110" s="390"/>
      <c r="E110" s="125"/>
      <c r="F110" s="390"/>
      <c r="G110" s="125"/>
      <c r="H110" s="390"/>
      <c r="I110" s="477"/>
      <c r="J110" s="477"/>
      <c r="K110" s="477"/>
      <c r="L110" s="477"/>
      <c r="M110" s="477"/>
    </row>
    <row r="111" spans="1:13" ht="12.75">
      <c r="A111" s="478"/>
      <c r="B111" s="478"/>
      <c r="C111" s="413"/>
      <c r="D111" s="390"/>
      <c r="E111" s="125"/>
      <c r="F111" s="390"/>
      <c r="G111" s="125"/>
      <c r="H111" s="390"/>
      <c r="I111" s="477"/>
      <c r="J111" s="477"/>
      <c r="K111" s="477"/>
      <c r="L111" s="477"/>
      <c r="M111" s="477"/>
    </row>
    <row r="112" spans="1:13" ht="12.75">
      <c r="A112" s="478"/>
      <c r="B112" s="478"/>
      <c r="C112" s="413"/>
      <c r="D112" s="390"/>
      <c r="E112" s="125"/>
      <c r="F112" s="390"/>
      <c r="G112" s="125"/>
      <c r="H112" s="390"/>
      <c r="I112" s="477"/>
      <c r="J112" s="477"/>
      <c r="K112" s="477"/>
      <c r="L112" s="477"/>
      <c r="M112" s="477"/>
    </row>
    <row r="113" spans="1:13" ht="12.75">
      <c r="A113" s="478"/>
      <c r="B113" s="478"/>
      <c r="C113" s="413"/>
      <c r="D113" s="390"/>
      <c r="E113" s="125"/>
      <c r="F113" s="390"/>
      <c r="G113" s="125"/>
      <c r="H113" s="390"/>
      <c r="I113" s="477"/>
      <c r="J113" s="477"/>
      <c r="K113" s="477"/>
      <c r="L113" s="477"/>
      <c r="M113" s="477"/>
    </row>
    <row r="114" spans="1:13" ht="12.75">
      <c r="A114" s="478"/>
      <c r="B114" s="478"/>
      <c r="C114" s="413"/>
      <c r="D114" s="390"/>
      <c r="E114" s="125"/>
      <c r="F114" s="390"/>
      <c r="G114" s="125"/>
      <c r="H114" s="390"/>
      <c r="I114" s="477"/>
      <c r="J114" s="477"/>
      <c r="K114" s="477"/>
      <c r="L114" s="477"/>
      <c r="M114" s="477"/>
    </row>
    <row r="115" spans="1:13" ht="12.75">
      <c r="A115" s="478"/>
      <c r="B115" s="478"/>
      <c r="C115" s="413"/>
      <c r="D115" s="390"/>
      <c r="E115" s="125"/>
      <c r="F115" s="390"/>
      <c r="G115" s="125"/>
      <c r="H115" s="390"/>
      <c r="I115" s="477"/>
      <c r="J115" s="477"/>
      <c r="K115" s="477"/>
      <c r="L115" s="477"/>
      <c r="M115" s="477"/>
    </row>
    <row r="116" spans="1:13" ht="12.75">
      <c r="A116" s="478"/>
      <c r="B116" s="478"/>
      <c r="C116" s="413"/>
      <c r="D116" s="390"/>
      <c r="E116" s="125"/>
      <c r="F116" s="390"/>
      <c r="G116" s="125"/>
      <c r="H116" s="390"/>
      <c r="I116" s="477"/>
      <c r="J116" s="477"/>
      <c r="K116" s="477"/>
      <c r="L116" s="477"/>
      <c r="M116" s="477"/>
    </row>
    <row r="117" spans="1:13" ht="12.75">
      <c r="A117" s="478"/>
      <c r="B117" s="478"/>
      <c r="C117" s="413"/>
      <c r="D117" s="390"/>
      <c r="E117" s="125"/>
      <c r="F117" s="390"/>
      <c r="G117" s="125"/>
      <c r="H117" s="390"/>
      <c r="I117" s="477"/>
      <c r="J117" s="477"/>
      <c r="K117" s="477"/>
      <c r="L117" s="477"/>
      <c r="M117" s="477"/>
    </row>
    <row r="118" spans="1:13" ht="12.75">
      <c r="A118" s="478"/>
      <c r="B118" s="478"/>
      <c r="C118" s="413"/>
      <c r="D118" s="390"/>
      <c r="E118" s="125"/>
      <c r="F118" s="390"/>
      <c r="G118" s="125"/>
      <c r="H118" s="390"/>
      <c r="I118" s="477"/>
      <c r="J118" s="477"/>
      <c r="K118" s="477"/>
      <c r="L118" s="477"/>
      <c r="M118" s="477"/>
    </row>
    <row r="119" spans="1:13" ht="12.75">
      <c r="A119" s="478"/>
      <c r="B119" s="478"/>
      <c r="C119" s="413"/>
      <c r="D119" s="390"/>
      <c r="E119" s="125"/>
      <c r="F119" s="390"/>
      <c r="G119" s="125"/>
      <c r="H119" s="390"/>
      <c r="I119" s="477"/>
      <c r="J119" s="477"/>
      <c r="K119" s="477"/>
      <c r="L119" s="477"/>
      <c r="M119" s="477"/>
    </row>
    <row r="120" spans="1:13" ht="12.75">
      <c r="A120" s="478"/>
      <c r="B120" s="478"/>
      <c r="C120" s="413"/>
      <c r="D120" s="390"/>
      <c r="E120" s="125"/>
      <c r="F120" s="390"/>
      <c r="G120" s="125"/>
      <c r="H120" s="390"/>
      <c r="I120" s="477"/>
      <c r="J120" s="477"/>
      <c r="K120" s="477"/>
      <c r="L120" s="477"/>
      <c r="M120" s="477"/>
    </row>
    <row r="121" spans="1:13" ht="12.75">
      <c r="A121" s="478"/>
      <c r="B121" s="478"/>
      <c r="C121" s="413"/>
      <c r="D121" s="390"/>
      <c r="E121" s="125"/>
      <c r="F121" s="390"/>
      <c r="G121" s="125"/>
      <c r="H121" s="390"/>
      <c r="I121" s="477"/>
      <c r="J121" s="477"/>
      <c r="K121" s="477"/>
      <c r="L121" s="477"/>
      <c r="M121" s="477"/>
    </row>
    <row r="122" spans="1:13" ht="12.75">
      <c r="A122" s="478"/>
      <c r="B122" s="479"/>
      <c r="C122" s="413"/>
      <c r="D122" s="390"/>
      <c r="E122" s="125"/>
      <c r="F122" s="390"/>
      <c r="G122" s="125"/>
      <c r="H122" s="390"/>
      <c r="I122" s="477"/>
      <c r="J122" s="477"/>
      <c r="K122" s="477"/>
      <c r="L122" s="477"/>
      <c r="M122" s="477"/>
    </row>
    <row r="123" spans="1:13" ht="12.75">
      <c r="A123" s="478"/>
      <c r="B123" s="478"/>
      <c r="C123" s="413"/>
      <c r="D123" s="390"/>
      <c r="E123" s="125"/>
      <c r="F123" s="390"/>
      <c r="G123" s="125"/>
      <c r="H123" s="390"/>
      <c r="I123" s="477"/>
      <c r="J123" s="477"/>
      <c r="K123" s="477"/>
      <c r="L123" s="477"/>
      <c r="M123" s="477"/>
    </row>
    <row r="124" spans="1:13" ht="12.75">
      <c r="A124" s="478"/>
      <c r="B124" s="478"/>
      <c r="C124" s="413"/>
      <c r="D124" s="390"/>
      <c r="E124" s="125"/>
      <c r="F124" s="390"/>
      <c r="G124" s="125"/>
      <c r="H124" s="390"/>
      <c r="I124" s="477"/>
      <c r="J124" s="477"/>
      <c r="K124" s="477"/>
      <c r="L124" s="477"/>
      <c r="M124" s="477"/>
    </row>
    <row r="125" spans="1:9" ht="12.75">
      <c r="A125" s="478"/>
      <c r="B125" s="478"/>
      <c r="C125" s="413"/>
      <c r="D125" s="390"/>
      <c r="E125" s="125"/>
      <c r="F125" s="390"/>
      <c r="G125" s="125"/>
      <c r="H125" s="390"/>
      <c r="I125" s="477"/>
    </row>
    <row r="126" spans="1:11" ht="15.75">
      <c r="A126" s="480"/>
      <c r="B126" s="477"/>
      <c r="C126" s="481"/>
      <c r="D126" s="385"/>
      <c r="E126" s="385"/>
      <c r="F126" s="385"/>
      <c r="G126" s="385"/>
      <c r="H126" s="385"/>
      <c r="I126" s="477"/>
      <c r="J126" s="125"/>
      <c r="K126" s="125"/>
    </row>
    <row r="127" spans="1:11" ht="12.75" customHeight="1">
      <c r="A127" s="482"/>
      <c r="B127" s="483" t="s">
        <v>271</v>
      </c>
      <c r="C127" s="125"/>
      <c r="D127" s="385"/>
      <c r="E127" s="385"/>
      <c r="F127" s="385"/>
      <c r="G127" s="385"/>
      <c r="H127" s="385"/>
      <c r="J127" s="125"/>
      <c r="K127" s="125"/>
    </row>
    <row r="128" spans="1:11" ht="12.75">
      <c r="A128" s="482"/>
      <c r="B128" s="484"/>
      <c r="C128" s="125" t="s">
        <v>272</v>
      </c>
      <c r="D128" s="385">
        <f>'Coûts_gains variables_ Dom1'!I2*'Coûts_gains variables_ Dom1'!H75</f>
        <v>0</v>
      </c>
      <c r="E128" s="385">
        <f aca="true" t="shared" si="0" ref="E128:H130">D128-D133</f>
        <v>0</v>
      </c>
      <c r="F128" s="385">
        <f t="shared" si="0"/>
        <v>0</v>
      </c>
      <c r="G128" s="385">
        <f t="shared" si="0"/>
        <v>0</v>
      </c>
      <c r="H128" s="385">
        <f t="shared" si="0"/>
        <v>0</v>
      </c>
      <c r="J128" s="125"/>
      <c r="K128" s="125"/>
    </row>
    <row r="129" spans="1:8" ht="12.75">
      <c r="A129" s="482"/>
      <c r="B129" s="484"/>
      <c r="C129" s="125" t="s">
        <v>273</v>
      </c>
      <c r="D129" s="385">
        <f>'Coûts_gains variables_ Dom1'!H76*'Coûts_gains variables_ Dom1'!I2</f>
        <v>0</v>
      </c>
      <c r="E129" s="385">
        <f t="shared" si="0"/>
        <v>0</v>
      </c>
      <c r="F129" s="385">
        <f t="shared" si="0"/>
        <v>0</v>
      </c>
      <c r="G129" s="385">
        <f t="shared" si="0"/>
        <v>0</v>
      </c>
      <c r="H129" s="385">
        <f t="shared" si="0"/>
        <v>0</v>
      </c>
    </row>
    <row r="130" spans="1:8" ht="12.75">
      <c r="A130" s="482"/>
      <c r="B130" s="485"/>
      <c r="C130" s="125" t="s">
        <v>274</v>
      </c>
      <c r="D130" s="486">
        <f>'Coûts_gains variables_ Dom1'!I2*'Coûts_gains variables_ Dom1'!H77</f>
        <v>0</v>
      </c>
      <c r="E130" s="385">
        <f t="shared" si="0"/>
        <v>0</v>
      </c>
      <c r="F130" s="385">
        <f t="shared" si="0"/>
        <v>0</v>
      </c>
      <c r="G130" s="385">
        <f t="shared" si="0"/>
        <v>0</v>
      </c>
      <c r="H130" s="385">
        <f t="shared" si="0"/>
        <v>0</v>
      </c>
    </row>
    <row r="131" spans="1:8" ht="12.75">
      <c r="A131" s="487"/>
      <c r="B131" s="125"/>
      <c r="C131" s="125"/>
      <c r="D131" s="385"/>
      <c r="E131" s="385"/>
      <c r="F131" s="385"/>
      <c r="G131" s="385"/>
      <c r="H131" s="385"/>
    </row>
    <row r="132" spans="1:8" ht="12.75">
      <c r="A132" s="487"/>
      <c r="B132" s="488" t="s">
        <v>275</v>
      </c>
      <c r="C132" s="125"/>
      <c r="D132" s="385"/>
      <c r="E132" s="385"/>
      <c r="F132" s="385"/>
      <c r="G132" s="385"/>
      <c r="H132" s="385"/>
    </row>
    <row r="133" spans="1:8" ht="12.75">
      <c r="A133" s="482"/>
      <c r="B133" s="489"/>
      <c r="C133" s="125" t="s">
        <v>272</v>
      </c>
      <c r="D133" s="385">
        <f>D128*'Coûts_gains variables_ Dom1'!H75</f>
        <v>0</v>
      </c>
      <c r="E133" s="385">
        <f>E128*'Coûts_gains variables_ Dom1'!H75</f>
        <v>0</v>
      </c>
      <c r="F133" s="385">
        <f>F128*'Coûts_gains variables_ Dom1'!H75</f>
        <v>0</v>
      </c>
      <c r="G133" s="385">
        <f>G128*'Coûts_gains variables_ Dom1'!H75</f>
        <v>0</v>
      </c>
      <c r="H133" s="385">
        <f>H128*'Coûts_gains variables_ Dom1'!H75</f>
        <v>0</v>
      </c>
    </row>
    <row r="134" spans="1:8" ht="12.75">
      <c r="A134" s="482"/>
      <c r="B134" s="489"/>
      <c r="C134" s="125" t="s">
        <v>273</v>
      </c>
      <c r="D134" s="486">
        <f>D129*'Coûts_gains variables_ Dom1'!H76</f>
        <v>0</v>
      </c>
      <c r="E134" s="385">
        <f>E129*'Coûts_gains variables_ Dom1'!H76</f>
        <v>0</v>
      </c>
      <c r="F134" s="385">
        <f>F129*'Coûts_gains variables_ Dom1'!H76</f>
        <v>0</v>
      </c>
      <c r="G134" s="385">
        <f>G129*'Coûts_gains variables_ Dom1'!H76</f>
        <v>0</v>
      </c>
      <c r="H134" s="385">
        <f>H129*'Coûts_gains variables_ Dom1'!H76</f>
        <v>0</v>
      </c>
    </row>
    <row r="135" spans="1:8" ht="12.75">
      <c r="A135" s="482"/>
      <c r="B135" s="490"/>
      <c r="C135" s="125" t="s">
        <v>274</v>
      </c>
      <c r="D135" s="385">
        <f>D130*'Coûts_gains variables_ Dom1'!H77</f>
        <v>0</v>
      </c>
      <c r="E135" s="385">
        <f>E130*'Coûts_gains variables_ Dom1'!H77</f>
        <v>0</v>
      </c>
      <c r="F135" s="385">
        <f>F130*'Coûts_gains variables_ Dom1'!H77</f>
        <v>0</v>
      </c>
      <c r="G135" s="385">
        <f>G130*'Coûts_gains variables_ Dom1'!H77</f>
        <v>0</v>
      </c>
      <c r="H135" s="385">
        <f>H130*'Coûts_gains variables_ Dom1'!H77</f>
        <v>0</v>
      </c>
    </row>
    <row r="136" spans="1:8" ht="12.75">
      <c r="A136" s="482"/>
      <c r="B136" s="491"/>
      <c r="C136" s="125"/>
      <c r="D136" s="385"/>
      <c r="E136" s="385"/>
      <c r="F136" s="385"/>
      <c r="G136" s="385"/>
      <c r="H136" s="385"/>
    </row>
    <row r="137" spans="1:8" ht="12.75">
      <c r="A137" s="482"/>
      <c r="B137" s="492" t="s">
        <v>276</v>
      </c>
      <c r="C137" s="125"/>
      <c r="D137" s="385">
        <f>IF('Coûts_gains variables_ Dom1'!I10=1,D133*'Mode d''emploi'!D29,D133*'Mode d''emploi'!D28)</f>
        <v>0</v>
      </c>
      <c r="E137" s="385">
        <f>IF('Coûts_gains variables_ Dom1'!I10=1,E133*'Mode d''emploi'!D29,E133*'Mode d''emploi'!D28)</f>
        <v>0</v>
      </c>
      <c r="F137" s="385">
        <f>IF('Coûts_gains variables_ Dom1'!I10=1,F133*'Mode d''emploi'!D29,F133*'Mode d''emploi'!D28)</f>
        <v>0</v>
      </c>
      <c r="G137" s="385">
        <f>IF('Coûts_gains variables_ Dom1'!I10=1,G133*'Mode d''emploi'!D29,G133*'Mode d''emploi'!D28)</f>
        <v>0</v>
      </c>
      <c r="H137" s="385">
        <f>IF('Coûts_gains variables_ Dom1'!I10=1,H133*'Mode d''emploi'!D29,H133*'Mode d''emploi'!D28)</f>
        <v>0</v>
      </c>
    </row>
    <row r="138" spans="1:8" ht="12.75">
      <c r="A138" s="482"/>
      <c r="B138" s="398"/>
      <c r="C138" s="125"/>
      <c r="D138" s="385">
        <f>IF('Coûts_gains variables_ Dom1'!I10=1,D134*'Mode d''emploi'!D29,D134*'Mode d''emploi'!D28)</f>
        <v>0</v>
      </c>
      <c r="E138" s="385">
        <f>IF('Coûts_gains variables_ Dom1'!I10=1,E134*'Mode d''emploi'!D29,E134*'Mode d''emploi'!D28)</f>
        <v>0</v>
      </c>
      <c r="F138" s="385">
        <f>IF('Coûts_gains variables_ Dom1'!I10=1,F134*'Mode d''emploi'!D29,F134*'Mode d''emploi'!D28)</f>
        <v>0</v>
      </c>
      <c r="G138" s="385">
        <f>IF('Coûts_gains variables_ Dom1'!I10=1,G134*'Mode d''emploi'!D29,G134*'Mode d''emploi'!D28)</f>
        <v>0</v>
      </c>
      <c r="H138" s="385">
        <f>IF('Coûts_gains variables_ Dom1'!I10=1,H134*'Mode d''emploi'!D29,H134*'Mode d''emploi'!D28)</f>
        <v>0</v>
      </c>
    </row>
    <row r="139" spans="1:8" ht="12.75">
      <c r="A139" s="482"/>
      <c r="B139" s="398"/>
      <c r="C139" s="125"/>
      <c r="D139" s="385">
        <f>IF('Coûts_gains variables_ Dom1'!I10=1,D135*'Mode d''emploi'!D29,D135*'Mode d''emploi'!D28)</f>
        <v>0</v>
      </c>
      <c r="E139" s="385">
        <f>IF('Coûts_gains variables_ Dom1'!I10=1,E135*'Mode d''emploi'!D29,E135*'Mode d''emploi'!D28)</f>
        <v>0</v>
      </c>
      <c r="F139" s="385">
        <f>IF('Coûts_gains variables_ Dom1'!I10=1,F135*'Mode d''emploi'!D29,F135*'Mode d''emploi'!D28)</f>
        <v>0</v>
      </c>
      <c r="G139" s="385">
        <f>IF('Coûts_gains variables_ Dom1'!I10=1,G135*'Mode d''emploi'!D29,G135*'Mode d''emploi'!D28)</f>
        <v>0</v>
      </c>
      <c r="H139" s="385">
        <f>IF('Coûts_gains variables_ Dom1'!I10=1,H135*'Mode d''emploi'!D29,H135*'Mode d''emploi'!D28)</f>
        <v>0</v>
      </c>
    </row>
    <row r="140" spans="1:8" ht="12.75">
      <c r="A140" s="482"/>
      <c r="B140" s="493"/>
      <c r="C140" s="125"/>
      <c r="D140" s="385"/>
      <c r="E140" s="385"/>
      <c r="F140" s="385"/>
      <c r="G140" s="385"/>
      <c r="H140" s="385"/>
    </row>
    <row r="141" spans="1:8" ht="12.75">
      <c r="A141" s="482"/>
      <c r="B141" s="491"/>
      <c r="C141" s="125"/>
      <c r="D141" s="385"/>
      <c r="E141" s="385"/>
      <c r="F141" s="385"/>
      <c r="G141" s="385"/>
      <c r="H141" s="385"/>
    </row>
    <row r="142" spans="1:8" ht="12.75">
      <c r="A142" s="482"/>
      <c r="B142" s="483" t="s">
        <v>277</v>
      </c>
      <c r="C142" s="125"/>
      <c r="D142" s="385">
        <f>'Coûts_gains variables_ Dom2'!I2*'Coûts_gains variables_ Dom2'!H75</f>
        <v>0</v>
      </c>
      <c r="E142" s="385">
        <f aca="true" t="shared" si="1" ref="E142:H144">D142-D147</f>
        <v>0</v>
      </c>
      <c r="F142" s="385">
        <f t="shared" si="1"/>
        <v>0</v>
      </c>
      <c r="G142" s="385">
        <f t="shared" si="1"/>
        <v>0</v>
      </c>
      <c r="H142" s="385">
        <f t="shared" si="1"/>
        <v>0</v>
      </c>
    </row>
    <row r="143" spans="1:8" ht="12.75">
      <c r="A143" s="482"/>
      <c r="B143" s="494"/>
      <c r="C143" s="125"/>
      <c r="D143" s="385">
        <f>'Coûts_gains variables_ Dom2'!H76*'Coûts_gains variables_ Dom2'!I2</f>
        <v>0</v>
      </c>
      <c r="E143" s="385">
        <f t="shared" si="1"/>
        <v>0</v>
      </c>
      <c r="F143" s="385">
        <f t="shared" si="1"/>
        <v>0</v>
      </c>
      <c r="G143" s="385">
        <f t="shared" si="1"/>
        <v>0</v>
      </c>
      <c r="H143" s="385">
        <f t="shared" si="1"/>
        <v>0</v>
      </c>
    </row>
    <row r="144" spans="1:8" ht="12.75">
      <c r="A144" s="487"/>
      <c r="B144" s="494"/>
      <c r="C144" s="125"/>
      <c r="D144" s="486">
        <f>'Coûts_gains variables_ Dom2'!I2*'Coûts_gains variables_ Dom2'!H77</f>
        <v>0</v>
      </c>
      <c r="E144" s="385">
        <f t="shared" si="1"/>
        <v>0</v>
      </c>
      <c r="F144" s="385">
        <f t="shared" si="1"/>
        <v>0</v>
      </c>
      <c r="G144" s="385">
        <f t="shared" si="1"/>
        <v>0</v>
      </c>
      <c r="H144" s="385">
        <f t="shared" si="1"/>
        <v>0</v>
      </c>
    </row>
    <row r="145" spans="1:8" ht="12.75">
      <c r="A145" s="482"/>
      <c r="B145" s="485"/>
      <c r="C145" s="125"/>
      <c r="D145" s="385"/>
      <c r="E145" s="385"/>
      <c r="F145" s="385"/>
      <c r="G145" s="385"/>
      <c r="H145" s="385"/>
    </row>
    <row r="146" spans="1:8" ht="12.75">
      <c r="A146" s="482"/>
      <c r="B146" s="125"/>
      <c r="C146" s="125"/>
      <c r="D146" s="385"/>
      <c r="E146" s="385"/>
      <c r="F146" s="385"/>
      <c r="G146" s="385"/>
      <c r="H146" s="385"/>
    </row>
    <row r="147" spans="1:8" ht="12.75">
      <c r="A147" s="487"/>
      <c r="B147" s="488" t="s">
        <v>278</v>
      </c>
      <c r="C147" s="125"/>
      <c r="D147" s="385">
        <f>D142*'Coûts_gains variables_ Dom2'!H75</f>
        <v>0</v>
      </c>
      <c r="E147" s="385">
        <f>E142*'Coûts_gains variables_ Dom2'!H75</f>
        <v>0</v>
      </c>
      <c r="F147" s="385">
        <f>F142*'Coûts_gains variables_ Dom2'!H75</f>
        <v>0</v>
      </c>
      <c r="G147" s="385">
        <f>G142*'Coûts_gains variables_ Dom2'!H75</f>
        <v>0</v>
      </c>
      <c r="H147" s="385">
        <f>H142*'Coûts_gains variables_ Dom2'!H75</f>
        <v>0</v>
      </c>
    </row>
    <row r="148" spans="1:8" ht="12.75">
      <c r="A148" s="482"/>
      <c r="B148" s="489"/>
      <c r="C148" s="125"/>
      <c r="D148" s="385">
        <f>D143*'Coûts_gains variables_ Dom2'!H76</f>
        <v>0</v>
      </c>
      <c r="E148" s="385">
        <f>E143*'Coûts_gains variables_ Dom2'!H76</f>
        <v>0</v>
      </c>
      <c r="F148" s="385">
        <f>F143*'Coûts_gains variables_ Dom2'!H76</f>
        <v>0</v>
      </c>
      <c r="G148" s="385">
        <f>Synthese!G143*'Coûts_gains variables_ Dom2'!H76</f>
        <v>0</v>
      </c>
      <c r="H148" s="385">
        <f>H143*'Coûts_gains variables_ Dom2'!H76</f>
        <v>0</v>
      </c>
    </row>
    <row r="149" spans="1:8" ht="12.75">
      <c r="A149" s="482"/>
      <c r="B149" s="489"/>
      <c r="C149" s="125"/>
      <c r="D149" s="486">
        <f>D144*'Coûts_gains variables_ Dom2'!H77</f>
        <v>0</v>
      </c>
      <c r="E149" s="385">
        <f>E144*'Coûts_gains variables_ Dom2'!H77</f>
        <v>0</v>
      </c>
      <c r="F149" s="385">
        <f>F144*'Coûts_gains variables_ Dom2'!H77</f>
        <v>0</v>
      </c>
      <c r="G149" s="385">
        <f>G144*'Coûts_gains variables_ Dom2'!H77</f>
        <v>0</v>
      </c>
      <c r="H149" s="385">
        <f>H144*'Coûts_gains variables_ Dom2'!H77</f>
        <v>0</v>
      </c>
    </row>
    <row r="150" spans="1:8" ht="12.75">
      <c r="A150" s="482"/>
      <c r="B150" s="490"/>
      <c r="C150" s="125"/>
      <c r="D150" s="385"/>
      <c r="E150" s="385"/>
      <c r="F150" s="385"/>
      <c r="G150" s="385"/>
      <c r="H150" s="385"/>
    </row>
    <row r="151" spans="1:8" ht="12.75">
      <c r="A151" s="482"/>
      <c r="B151" s="491"/>
      <c r="C151" s="125"/>
      <c r="D151" s="385"/>
      <c r="E151" s="385"/>
      <c r="F151" s="385"/>
      <c r="G151" s="385"/>
      <c r="H151" s="385"/>
    </row>
    <row r="152" spans="1:8" ht="12.75">
      <c r="A152" s="482"/>
      <c r="B152" s="492" t="s">
        <v>279</v>
      </c>
      <c r="C152" s="125"/>
      <c r="D152" s="385">
        <f>IF('Coûts_gains variables_ Dom2'!I10=1,D147*'Mode d''emploi'!D29,D147*'Mode d''emploi'!D28)</f>
        <v>0</v>
      </c>
      <c r="E152" s="385">
        <f>IF('Coûts_gains variables_ Dom2'!I10=1,E147*'Mode d''emploi'!D29,E147*'Mode d''emploi'!D28)</f>
        <v>0</v>
      </c>
      <c r="F152" s="385">
        <f>IF('Coûts_gains variables_ Dom2'!I10=1,F147*'Mode d''emploi'!D29,F147*'Mode d''emploi'!D28)</f>
        <v>0</v>
      </c>
      <c r="G152" s="385">
        <f>IF('Coûts_gains variables_ Dom2'!I10=1,G147*'Mode d''emploi'!D29,G147*'Mode d''emploi'!D28)</f>
        <v>0</v>
      </c>
      <c r="H152" s="385">
        <f>IF('Coûts_gains variables_ Dom2'!I10=1,H147*'Mode d''emploi'!D29,H147*'Mode d''emploi'!D28)</f>
        <v>0</v>
      </c>
    </row>
    <row r="153" spans="1:8" ht="12.75">
      <c r="A153" s="482"/>
      <c r="B153" s="398"/>
      <c r="C153" s="125"/>
      <c r="D153" s="385">
        <f>IF('Coûts_gains variables_ Dom2'!I10=1,D148*'Mode d''emploi'!D29,D148*'Mode d''emploi'!D28)</f>
        <v>0</v>
      </c>
      <c r="E153" s="385">
        <f>IF('Coûts_gains variables_ Dom2'!I10=1,E148*'Mode d''emploi'!D29,E148*'Mode d''emploi'!D28)</f>
        <v>0</v>
      </c>
      <c r="F153" s="385">
        <f>IF('Coûts_gains variables_ Dom2'!I10=1,F148*'Mode d''emploi'!D29,F148*'Mode d''emploi'!D28)</f>
        <v>0</v>
      </c>
      <c r="G153" s="385">
        <f>IF('Coûts_gains variables_ Dom2'!I10=1,G148*'Mode d''emploi'!D29,G148*'Mode d''emploi'!D28)</f>
        <v>0</v>
      </c>
      <c r="H153" s="385">
        <f>IF('Coûts_gains variables_ Dom2'!I10=1,H148*'Mode d''emploi'!D29,H148*'Mode d''emploi'!D28)</f>
        <v>0</v>
      </c>
    </row>
    <row r="154" spans="1:8" ht="12.75">
      <c r="A154" s="482"/>
      <c r="B154" s="398"/>
      <c r="C154" s="125"/>
      <c r="D154" s="385">
        <f>IF('Coûts_gains variables_ Dom2'!I10=1,D149*'Mode d''emploi'!D29,D149*'Mode d''emploi'!D28)</f>
        <v>0</v>
      </c>
      <c r="E154" s="385">
        <f>IF('Coûts_gains variables_ Dom2'!I10=1,E149*'Mode d''emploi'!D29,E149*'Mode d''emploi'!D28)</f>
        <v>0</v>
      </c>
      <c r="F154" s="385">
        <f>IF('Coûts_gains variables_ Dom2'!I10=1,F149*'Mode d''emploi'!D29,F149*'Mode d''emploi'!D28)</f>
        <v>0</v>
      </c>
      <c r="G154" s="385">
        <f>IF('Coûts_gains variables_ Dom2'!I10=1,G149*'Mode d''emploi'!D29,G149*'Mode d''emploi'!D28)</f>
        <v>0</v>
      </c>
      <c r="H154" s="385">
        <f>IF('Coûts_gains variables_ Dom2'!I10=1,H149*'Mode d''emploi'!D29,H149*'Mode d''emploi'!D28)</f>
        <v>0</v>
      </c>
    </row>
    <row r="155" spans="1:8" ht="12.75">
      <c r="A155" s="482"/>
      <c r="B155" s="493"/>
      <c r="C155" s="125"/>
      <c r="D155" s="385"/>
      <c r="E155" s="385"/>
      <c r="F155" s="385"/>
      <c r="G155" s="385"/>
      <c r="H155" s="385"/>
    </row>
    <row r="156" spans="1:8" ht="12.75">
      <c r="A156" s="482"/>
      <c r="B156" s="491"/>
      <c r="C156" s="125"/>
      <c r="D156" s="385"/>
      <c r="E156" s="385"/>
      <c r="F156" s="385"/>
      <c r="G156" s="385"/>
      <c r="H156" s="385"/>
    </row>
    <row r="157" spans="1:8" ht="12.75">
      <c r="A157" s="482"/>
      <c r="B157" s="483" t="s">
        <v>280</v>
      </c>
      <c r="C157" s="125"/>
      <c r="D157" s="385">
        <f>'Coûts_gains variables_Dom3'!I2*'Coûts_gains variables_Dom3'!H75</f>
        <v>0</v>
      </c>
      <c r="E157" s="385">
        <f aca="true" t="shared" si="2" ref="E157:H159">D157-D162</f>
        <v>0</v>
      </c>
      <c r="F157" s="385">
        <f t="shared" si="2"/>
        <v>0</v>
      </c>
      <c r="G157" s="385">
        <f t="shared" si="2"/>
        <v>0</v>
      </c>
      <c r="H157" s="385">
        <f t="shared" si="2"/>
        <v>0</v>
      </c>
    </row>
    <row r="158" spans="1:8" ht="12.75">
      <c r="A158" s="482"/>
      <c r="B158" s="484"/>
      <c r="C158" s="125"/>
      <c r="D158" s="385">
        <f>'Coûts_gains variables_Dom3'!H76*'Coûts_gains variables_Dom3'!I2</f>
        <v>0</v>
      </c>
      <c r="E158" s="385">
        <f t="shared" si="2"/>
        <v>0</v>
      </c>
      <c r="F158" s="385">
        <f t="shared" si="2"/>
        <v>0</v>
      </c>
      <c r="G158" s="385">
        <f t="shared" si="2"/>
        <v>0</v>
      </c>
      <c r="H158" s="385">
        <f t="shared" si="2"/>
        <v>0</v>
      </c>
    </row>
    <row r="159" spans="1:8" ht="12.75">
      <c r="A159" s="482"/>
      <c r="B159" s="484"/>
      <c r="C159" s="125"/>
      <c r="D159" s="385">
        <f>'Coûts_gains variables_Dom3'!I2*'Coûts_gains variables_Dom3'!H77</f>
        <v>0</v>
      </c>
      <c r="E159" s="385">
        <f t="shared" si="2"/>
        <v>0</v>
      </c>
      <c r="F159" s="385">
        <f t="shared" si="2"/>
        <v>0</v>
      </c>
      <c r="G159" s="385">
        <f t="shared" si="2"/>
        <v>0</v>
      </c>
      <c r="H159" s="385">
        <f t="shared" si="2"/>
        <v>0</v>
      </c>
    </row>
    <row r="160" spans="1:8" ht="12.75">
      <c r="A160" s="482"/>
      <c r="B160" s="485"/>
      <c r="C160" s="125"/>
      <c r="D160" s="385"/>
      <c r="E160" s="385"/>
      <c r="F160" s="385"/>
      <c r="G160" s="385"/>
      <c r="H160" s="385"/>
    </row>
    <row r="161" spans="1:8" ht="12.75">
      <c r="A161" s="482"/>
      <c r="B161" s="125"/>
      <c r="C161" s="125"/>
      <c r="D161" s="385"/>
      <c r="E161" s="385"/>
      <c r="F161" s="385"/>
      <c r="G161" s="385"/>
      <c r="H161" s="385"/>
    </row>
    <row r="162" spans="1:8" ht="12.75">
      <c r="A162" s="482"/>
      <c r="B162" s="488" t="s">
        <v>281</v>
      </c>
      <c r="C162" s="125"/>
      <c r="D162" s="385">
        <f>D157*'Coûts_gains variables_Dom3'!H75</f>
        <v>0</v>
      </c>
      <c r="E162" s="385">
        <f>E157*'Coûts_gains variables_Dom3'!H75</f>
        <v>0</v>
      </c>
      <c r="F162" s="385">
        <f>F157*'Coûts_gains variables_Dom3'!H75</f>
        <v>0</v>
      </c>
      <c r="G162" s="385">
        <f>G157*'Coûts_gains variables_Dom3'!H75</f>
        <v>0</v>
      </c>
      <c r="H162" s="385">
        <f>H157*'Coûts_gains variables_Dom3'!H75</f>
        <v>0</v>
      </c>
    </row>
    <row r="163" spans="1:8" ht="12.75">
      <c r="A163" s="482"/>
      <c r="B163" s="489"/>
      <c r="C163" s="125"/>
      <c r="D163" s="385">
        <f>D158*'Coûts_gains variables_Dom3'!H76</f>
        <v>0</v>
      </c>
      <c r="E163" s="385">
        <f>E158*'Coûts_gains variables_Dom3'!H76</f>
        <v>0</v>
      </c>
      <c r="F163" s="385">
        <f>F158*'Coûts_gains variables_Dom3'!H76</f>
        <v>0</v>
      </c>
      <c r="G163" s="385">
        <f>G158*'Coûts_gains variables_Dom3'!H75</f>
        <v>0</v>
      </c>
      <c r="H163" s="385">
        <f>H158*'Coûts_gains variables_Dom3'!H76</f>
        <v>0</v>
      </c>
    </row>
    <row r="164" spans="1:8" ht="12.75">
      <c r="A164" s="482"/>
      <c r="B164" s="489"/>
      <c r="C164" s="125"/>
      <c r="D164" s="486">
        <f>D159*'Coûts_gains variables_Dom3'!H77</f>
        <v>0</v>
      </c>
      <c r="E164" s="385">
        <f>E159*'Coûts_gains variables_Dom3'!H77</f>
        <v>0</v>
      </c>
      <c r="F164" s="385">
        <f>F159*'Coûts_gains variables_Dom3'!H77</f>
        <v>0</v>
      </c>
      <c r="G164" s="385">
        <f>G159*'Coûts_gains variables_Dom3'!H77</f>
        <v>0</v>
      </c>
      <c r="H164" s="385">
        <f>H159*'Coûts_gains variables_Dom3'!H77</f>
        <v>0</v>
      </c>
    </row>
    <row r="165" spans="1:8" ht="12.75">
      <c r="A165" s="482"/>
      <c r="B165" s="490"/>
      <c r="C165" s="125"/>
      <c r="D165" s="486"/>
      <c r="E165" s="385"/>
      <c r="F165" s="385"/>
      <c r="G165" s="385"/>
      <c r="H165" s="385"/>
    </row>
    <row r="166" spans="1:13" ht="12.75">
      <c r="A166" s="482"/>
      <c r="C166" s="125"/>
      <c r="D166" s="486"/>
      <c r="E166" s="385"/>
      <c r="F166" s="385"/>
      <c r="G166" s="385"/>
      <c r="H166" s="385"/>
      <c r="J166" s="125"/>
      <c r="K166" s="125"/>
      <c r="L166" s="125"/>
      <c r="M166" s="125"/>
    </row>
    <row r="167" spans="1:13" ht="12.75">
      <c r="A167" s="482"/>
      <c r="B167" s="492" t="s">
        <v>282</v>
      </c>
      <c r="C167" s="125"/>
      <c r="D167" s="385">
        <f>IF('Coûts_gains variables_Dom3'!I10=1,Synthese!D162*'Mode d''emploi'!D29,Synthese!D162*'Mode d''emploi'!D28)</f>
        <v>0</v>
      </c>
      <c r="E167" s="385">
        <f>IF('Coûts_gains variables_Dom3'!I10=1,Synthese!E162*'Mode d''emploi'!D29,Synthese!E162*'Mode d''emploi'!D28)</f>
        <v>0</v>
      </c>
      <c r="F167" s="385">
        <f>IF('Coûts_gains variables_Dom3'!I10=1,Synthese!F162*'Mode d''emploi'!D29,Synthese!F162*'Mode d''emploi'!D28)</f>
        <v>0</v>
      </c>
      <c r="G167" s="385">
        <f>IF('Coûts_gains variables_Dom3'!I10=1,Synthese!G162*'Mode d''emploi'!D29,Synthese!G162*'Mode d''emploi'!D28)</f>
        <v>0</v>
      </c>
      <c r="H167" s="385">
        <f>IF('Coûts_gains variables_Dom3'!I10=1,Synthese!H162*'Mode d''emploi'!D29,Synthese!H162*'Mode d''emploi'!D28)</f>
        <v>0</v>
      </c>
      <c r="J167" s="125"/>
      <c r="K167" s="125"/>
      <c r="L167" s="125"/>
      <c r="M167" s="125"/>
    </row>
    <row r="168" spans="1:13" ht="12.75">
      <c r="A168" s="482"/>
      <c r="B168" s="398"/>
      <c r="C168" s="125"/>
      <c r="D168" s="385">
        <f>IF('Coûts_gains variables_Dom3'!I10=1,Synthese!D163*'Mode d''emploi'!D29,Synthese!D163*'Mode d''emploi'!D28)</f>
        <v>0</v>
      </c>
      <c r="E168" s="385">
        <f>IF('Coûts_gains variables_Dom3'!I10=1,Synthese!E163*'Mode d''emploi'!D29,Synthese!E163*'Mode d''emploi'!D28)</f>
        <v>0</v>
      </c>
      <c r="F168" s="385">
        <f>IF('Coûts_gains variables_Dom3'!I10=1,Synthese!F163*'Mode d''emploi'!D29,Synthese!F163*'Mode d''emploi'!D28)</f>
        <v>0</v>
      </c>
      <c r="G168" s="385">
        <f>IF('Coûts_gains variables_Dom3'!I10=1,Synthese!G163*'Mode d''emploi'!D29,Synthese!G163*'Mode d''emploi'!D28)</f>
        <v>0</v>
      </c>
      <c r="H168" s="385">
        <f>IF('Coûts_gains variables_Dom3'!I10=1,Synthese!H163*'Mode d''emploi'!D29,Synthese!H163*'Mode d''emploi'!D28)</f>
        <v>0</v>
      </c>
      <c r="I168" s="125"/>
      <c r="J168" s="125"/>
      <c r="K168" s="125"/>
      <c r="L168" s="125"/>
      <c r="M168" s="125"/>
    </row>
    <row r="169" spans="1:13" ht="12.75">
      <c r="A169" s="482"/>
      <c r="B169" s="398"/>
      <c r="C169" s="125"/>
      <c r="D169" s="385">
        <f>IF('Coûts_gains variables_Dom3'!I10=1,Synthese!D164*'Mode d''emploi'!D29,Synthese!D164*'Mode d''emploi'!D28)</f>
        <v>0</v>
      </c>
      <c r="E169" s="385">
        <f>IF('Coûts_gains variables_Dom3'!I10=1,Synthese!E164*'Mode d''emploi'!D29,Synthese!E164*'Mode d''emploi'!D28)</f>
        <v>0</v>
      </c>
      <c r="F169" s="385">
        <f>IF('Coûts_gains variables_Dom3'!I10=1,Synthese!F164*'Mode d''emploi'!D29,Synthese!F164*'Mode d''emploi'!D28)</f>
        <v>0</v>
      </c>
      <c r="G169" s="385">
        <f>IF('Coûts_gains variables_Dom3'!I10=1,Synthese!G164*'Mode d''emploi'!D29,Synthese!G164*'Mode d''emploi'!D28)</f>
        <v>0</v>
      </c>
      <c r="H169" s="385">
        <f>IF('Coûts_gains variables_Dom3'!I10=1,Synthese!H164*'Mode d''emploi'!D29,Synthese!H164*'Mode d''emploi'!D28)</f>
        <v>0</v>
      </c>
      <c r="I169" s="125"/>
      <c r="J169" s="125"/>
      <c r="K169" s="125"/>
      <c r="L169" s="125"/>
      <c r="M169" s="125"/>
    </row>
    <row r="170" spans="1:13" ht="12.75">
      <c r="A170" s="482"/>
      <c r="B170" s="493"/>
      <c r="C170" s="125"/>
      <c r="D170" s="385"/>
      <c r="E170" s="385"/>
      <c r="F170" s="385"/>
      <c r="G170" s="385"/>
      <c r="H170" s="385"/>
      <c r="I170" s="125"/>
      <c r="J170" s="125"/>
      <c r="K170" s="125"/>
      <c r="L170" s="125"/>
      <c r="M170" s="125"/>
    </row>
    <row r="171" spans="1:13" ht="12.75">
      <c r="A171" s="482"/>
      <c r="B171" s="491"/>
      <c r="C171" s="125"/>
      <c r="D171" s="385"/>
      <c r="E171" s="385"/>
      <c r="F171" s="385"/>
      <c r="G171" s="385"/>
      <c r="H171" s="385"/>
      <c r="I171" s="125"/>
      <c r="J171" s="125"/>
      <c r="K171" s="125"/>
      <c r="L171" s="125"/>
      <c r="M171" s="125"/>
    </row>
    <row r="172" spans="1:13" ht="12.75">
      <c r="A172" s="482"/>
      <c r="B172" s="509" t="s">
        <v>288</v>
      </c>
      <c r="C172" s="125"/>
      <c r="D172" s="385"/>
      <c r="E172" s="385"/>
      <c r="F172" s="385"/>
      <c r="G172" s="385"/>
      <c r="H172" s="385"/>
      <c r="I172" s="125"/>
      <c r="J172" s="125"/>
      <c r="K172" s="125"/>
      <c r="L172" s="125"/>
      <c r="M172" s="125"/>
    </row>
    <row r="173" spans="1:13" ht="12.75">
      <c r="A173" s="482"/>
      <c r="B173" s="484"/>
      <c r="C173" s="125" t="s">
        <v>272</v>
      </c>
      <c r="D173" s="385">
        <f>'Coûts_gains variables_Dom4'!I2*'Coûts_gains variables_Dom4'!H75</f>
        <v>0</v>
      </c>
      <c r="E173" s="385">
        <f aca="true" t="shared" si="3" ref="E173:H175">D173-D178</f>
        <v>0</v>
      </c>
      <c r="F173" s="385">
        <f t="shared" si="3"/>
        <v>0</v>
      </c>
      <c r="G173" s="385">
        <f t="shared" si="3"/>
        <v>0</v>
      </c>
      <c r="H173" s="385">
        <f t="shared" si="3"/>
        <v>0</v>
      </c>
      <c r="I173" s="125"/>
      <c r="J173" s="125"/>
      <c r="K173" s="125"/>
      <c r="L173" s="125"/>
      <c r="M173" s="125"/>
    </row>
    <row r="174" spans="1:13" ht="12.75">
      <c r="A174" s="482"/>
      <c r="B174" s="484"/>
      <c r="C174" s="125" t="s">
        <v>273</v>
      </c>
      <c r="D174" s="385">
        <f>'Coûts_gains variables_Dom4'!H76*'Coûts_gains variables_Dom4'!I2</f>
        <v>0</v>
      </c>
      <c r="E174" s="385">
        <f t="shared" si="3"/>
        <v>0</v>
      </c>
      <c r="F174" s="385">
        <f t="shared" si="3"/>
        <v>0</v>
      </c>
      <c r="G174" s="385">
        <f t="shared" si="3"/>
        <v>0</v>
      </c>
      <c r="H174" s="385">
        <f t="shared" si="3"/>
        <v>0</v>
      </c>
      <c r="I174" s="125"/>
      <c r="J174" s="125"/>
      <c r="K174" s="125"/>
      <c r="L174" s="125"/>
      <c r="M174" s="125"/>
    </row>
    <row r="175" spans="1:13" ht="12.75">
      <c r="A175" s="482"/>
      <c r="B175" s="485"/>
      <c r="C175" s="125" t="s">
        <v>274</v>
      </c>
      <c r="D175" s="486">
        <f>'Coûts_gains variables_Dom4'!I2*'Coûts_gains variables_Dom4'!H77</f>
        <v>0</v>
      </c>
      <c r="E175" s="385">
        <f t="shared" si="3"/>
        <v>0</v>
      </c>
      <c r="F175" s="385">
        <f t="shared" si="3"/>
        <v>0</v>
      </c>
      <c r="G175" s="385">
        <f t="shared" si="3"/>
        <v>0</v>
      </c>
      <c r="H175" s="385">
        <f t="shared" si="3"/>
        <v>0</v>
      </c>
      <c r="I175" s="125"/>
      <c r="J175" s="125"/>
      <c r="K175" s="125"/>
      <c r="L175" s="125"/>
      <c r="M175" s="125"/>
    </row>
    <row r="176" spans="1:13" ht="12.75">
      <c r="A176" s="482"/>
      <c r="B176" s="125"/>
      <c r="C176" s="125"/>
      <c r="D176" s="385"/>
      <c r="E176" s="385"/>
      <c r="F176" s="385"/>
      <c r="G176" s="385"/>
      <c r="H176" s="385"/>
      <c r="I176" s="125"/>
      <c r="J176" s="125"/>
      <c r="K176" s="125"/>
      <c r="L176" s="125"/>
      <c r="M176" s="125"/>
    </row>
    <row r="177" spans="1:13" ht="12.75">
      <c r="A177" s="482"/>
      <c r="B177" s="510" t="s">
        <v>289</v>
      </c>
      <c r="C177" s="125"/>
      <c r="D177" s="385"/>
      <c r="E177" s="385"/>
      <c r="F177" s="385"/>
      <c r="G177" s="385"/>
      <c r="H177" s="385"/>
      <c r="I177" s="125"/>
      <c r="J177" s="125"/>
      <c r="K177" s="125"/>
      <c r="L177" s="125"/>
      <c r="M177" s="125"/>
    </row>
    <row r="178" spans="1:13" ht="12.75">
      <c r="A178" s="482"/>
      <c r="B178" s="489"/>
      <c r="C178" s="125" t="s">
        <v>272</v>
      </c>
      <c r="D178" s="385">
        <f>D173*'Coûts_gains variables_Dom4'!H75</f>
        <v>0</v>
      </c>
      <c r="E178" s="385">
        <f>E173*'Coûts_gains variables_Dom4'!H75</f>
        <v>0</v>
      </c>
      <c r="F178" s="385">
        <f>F173*'Coûts_gains variables_Dom4'!H75</f>
        <v>0</v>
      </c>
      <c r="G178" s="385">
        <f>G173*'Coûts_gains variables_Dom4'!H75</f>
        <v>0</v>
      </c>
      <c r="H178" s="385">
        <f>H173*'Coûts_gains variables_Dom4'!H75</f>
        <v>0</v>
      </c>
      <c r="I178" s="125"/>
      <c r="J178" s="125"/>
      <c r="K178" s="125"/>
      <c r="L178" s="125"/>
      <c r="M178" s="125"/>
    </row>
    <row r="179" spans="1:13" ht="12.75">
      <c r="A179" s="482"/>
      <c r="B179" s="489"/>
      <c r="C179" s="125" t="s">
        <v>273</v>
      </c>
      <c r="D179" s="486">
        <f>D174*'Coûts_gains variables_Dom4'!H76</f>
        <v>0</v>
      </c>
      <c r="E179" s="385">
        <f>E174*'Coûts_gains variables_Dom4'!H76</f>
        <v>0</v>
      </c>
      <c r="F179" s="385">
        <f>F174*'Coûts_gains variables_Dom4'!H76</f>
        <v>0</v>
      </c>
      <c r="G179" s="385">
        <f>G174*'Coûts_gains variables_Dom4'!H76</f>
        <v>0</v>
      </c>
      <c r="H179" s="385">
        <f>H174*'Coûts_gains variables_Dom4'!H76</f>
        <v>0</v>
      </c>
      <c r="I179" s="125"/>
      <c r="J179" s="125"/>
      <c r="K179" s="125"/>
      <c r="L179" s="125"/>
      <c r="M179" s="125"/>
    </row>
    <row r="180" spans="1:13" ht="12.75">
      <c r="A180" s="482"/>
      <c r="B180" s="490"/>
      <c r="C180" s="125" t="s">
        <v>274</v>
      </c>
      <c r="D180" s="385">
        <f>D175*'Coûts_gains variables_Dom4'!H77</f>
        <v>0</v>
      </c>
      <c r="E180" s="385">
        <f>E175*'Coûts_gains variables_Dom4'!H77</f>
        <v>0</v>
      </c>
      <c r="F180" s="385">
        <f>F175*'Coûts_gains variables_Dom4'!H77</f>
        <v>0</v>
      </c>
      <c r="G180" s="385">
        <f>G175*'Coûts_gains variables_Dom4'!H77</f>
        <v>0</v>
      </c>
      <c r="H180" s="385">
        <f>H175*'Coûts_gains variables_Dom4'!H77</f>
        <v>0</v>
      </c>
      <c r="I180" s="125"/>
      <c r="J180" s="125"/>
      <c r="K180" s="125"/>
      <c r="L180" s="125"/>
      <c r="M180" s="125"/>
    </row>
    <row r="181" spans="1:13" ht="12.75">
      <c r="A181" s="482"/>
      <c r="B181" s="491"/>
      <c r="C181" s="125"/>
      <c r="D181" s="385"/>
      <c r="E181" s="385"/>
      <c r="F181" s="385"/>
      <c r="G181" s="385"/>
      <c r="H181" s="385"/>
      <c r="I181" s="125"/>
      <c r="J181" s="125"/>
      <c r="K181" s="125"/>
      <c r="L181" s="125"/>
      <c r="M181" s="125"/>
    </row>
    <row r="182" spans="1:13" ht="12.75">
      <c r="A182" s="482"/>
      <c r="B182" s="511" t="s">
        <v>290</v>
      </c>
      <c r="C182" s="125"/>
      <c r="D182" s="385">
        <f>IF('Coûts_gains variables_Dom4'!I10=1,Synthese!D162*'Mode d''emploi'!D29,Synthese!D162*'Mode d''emploi'!D28)</f>
        <v>0</v>
      </c>
      <c r="E182" s="385">
        <f>IF('Coûts_gains variables_Dom4'!I10=1,Synthese!E162*'Mode d''emploi'!D29,Synthese!E162*'Mode d''emploi'!D28)</f>
        <v>0</v>
      </c>
      <c r="F182" s="385">
        <f>IF('Coûts_gains variables_Dom4'!I10=1,Synthese!F162*'Mode d''emploi'!D29,Synthese!F162*'Mode d''emploi'!D28)</f>
        <v>0</v>
      </c>
      <c r="G182" s="385">
        <f>IF('Coûts_gains variables_Dom4'!I10=1,Synthese!G162*'Mode d''emploi'!D29,Synthese!G162*'Mode d''emploi'!D28)</f>
        <v>0</v>
      </c>
      <c r="H182" s="385">
        <f>IF('Coûts_gains variables_Dom4'!I10=1,Synthese!H162*'Mode d''emploi'!D29,Synthese!H162*'Mode d''emploi'!D28)</f>
        <v>0</v>
      </c>
      <c r="I182" s="125"/>
      <c r="J182" s="125"/>
      <c r="K182" s="125"/>
      <c r="L182" s="125"/>
      <c r="M182" s="125"/>
    </row>
    <row r="183" spans="1:13" ht="12.75">
      <c r="A183" s="482"/>
      <c r="B183" s="398"/>
      <c r="C183" s="125"/>
      <c r="D183" s="385">
        <f>IF('Coûts_gains variables_Dom4'!I10=1,Synthese!D163*'Mode d''emploi'!D29,Synthese!D163*'Mode d''emploi'!D28)</f>
        <v>0</v>
      </c>
      <c r="E183" s="385">
        <f>IF('Coûts_gains variables_Dom4'!I10=1,Synthese!E163*'Mode d''emploi'!D29,Synthese!E163*'Mode d''emploi'!D28)</f>
        <v>0</v>
      </c>
      <c r="F183" s="385">
        <f>IF('Coûts_gains variables_Dom4'!I10=1,Synthese!F163*'Mode d''emploi'!D29,Synthese!F163*'Mode d''emploi'!D28)</f>
        <v>0</v>
      </c>
      <c r="G183" s="385">
        <f>IF('Coûts_gains variables_Dom4'!I10=1,Synthese!G163*'Mode d''emploi'!D29,Synthese!G163*'Mode d''emploi'!D28)</f>
        <v>0</v>
      </c>
      <c r="H183" s="385">
        <f>IF('Coûts_gains variables_Dom4'!I10=1,Synthese!H163*'Mode d''emploi'!D29,Synthese!H163*'Mode d''emploi'!D28)</f>
        <v>0</v>
      </c>
      <c r="I183" s="125"/>
      <c r="J183" s="125"/>
      <c r="K183" s="125"/>
      <c r="L183" s="125"/>
      <c r="M183" s="125"/>
    </row>
    <row r="184" spans="1:13" ht="12.75">
      <c r="A184" s="482"/>
      <c r="B184" s="398"/>
      <c r="C184" s="125"/>
      <c r="D184" s="385">
        <f>IF('Coûts_gains variables_Dom4'!I10=1,Synthese!D164*'Mode d''emploi'!D29,Synthese!D164*'Mode d''emploi'!D28)</f>
        <v>0</v>
      </c>
      <c r="E184" s="385">
        <f>IF('Coûts_gains variables_Dom4'!I10=1,Synthese!E164*'Mode d''emploi'!D29,Synthese!E164*'Mode d''emploi'!D28)</f>
        <v>0</v>
      </c>
      <c r="F184" s="385">
        <f>IF('Coûts_gains variables_Dom4'!I10=1,Synthese!F164*'Mode d''emploi'!D29,Synthese!F164*'Mode d''emploi'!D28)</f>
        <v>0</v>
      </c>
      <c r="G184" s="385">
        <f>IF('Coûts_gains variables_Dom4'!I10=1,Synthese!G164*'Mode d''emploi'!D29,Synthese!G164*'Mode d''emploi'!D28)</f>
        <v>0</v>
      </c>
      <c r="H184" s="385">
        <f>IF('Coûts_gains variables_Dom4'!I10=1,Synthese!H164*'Mode d''emploi'!D29,Synthese!H164*'Mode d''emploi'!D28)</f>
        <v>0</v>
      </c>
      <c r="I184" s="125"/>
      <c r="J184" s="125"/>
      <c r="K184" s="125"/>
      <c r="L184" s="125"/>
      <c r="M184" s="125"/>
    </row>
    <row r="185" spans="1:13" ht="12.75">
      <c r="A185" s="482"/>
      <c r="B185" s="493"/>
      <c r="C185" s="125"/>
      <c r="D185" s="385"/>
      <c r="E185" s="385"/>
      <c r="F185" s="385"/>
      <c r="G185" s="385"/>
      <c r="H185" s="385"/>
      <c r="I185" s="125"/>
      <c r="J185" s="125"/>
      <c r="K185" s="125"/>
      <c r="L185" s="125"/>
      <c r="M185" s="125"/>
    </row>
    <row r="186" spans="1:13" ht="12.75">
      <c r="A186" s="482"/>
      <c r="B186" s="491"/>
      <c r="C186" s="125"/>
      <c r="D186" s="385"/>
      <c r="E186" s="385"/>
      <c r="F186" s="385"/>
      <c r="G186" s="385"/>
      <c r="H186" s="385"/>
      <c r="I186" s="125"/>
      <c r="J186" s="125"/>
      <c r="K186" s="125"/>
      <c r="L186" s="125"/>
      <c r="M186" s="125"/>
    </row>
    <row r="187" spans="1:13" ht="12.75">
      <c r="A187" s="482"/>
      <c r="B187" s="509" t="s">
        <v>291</v>
      </c>
      <c r="C187" s="125"/>
      <c r="D187" s="385">
        <f>'Coûts_gains variables_Dom5'!I2*'Coûts_gains variables_Dom5'!H75</f>
        <v>0</v>
      </c>
      <c r="E187" s="385">
        <f aca="true" t="shared" si="4" ref="E187:H189">D187-D192</f>
        <v>0</v>
      </c>
      <c r="F187" s="385">
        <f t="shared" si="4"/>
        <v>0</v>
      </c>
      <c r="G187" s="385">
        <f t="shared" si="4"/>
        <v>0</v>
      </c>
      <c r="H187" s="385">
        <f t="shared" si="4"/>
        <v>0</v>
      </c>
      <c r="I187" s="125"/>
      <c r="J187" s="125"/>
      <c r="K187" s="125"/>
      <c r="L187" s="125"/>
      <c r="M187" s="125"/>
    </row>
    <row r="188" spans="1:13" ht="12.75">
      <c r="A188" s="482"/>
      <c r="B188" s="494"/>
      <c r="C188" s="125"/>
      <c r="D188" s="385">
        <f>'Coûts_gains variables_Dom5'!H76*'Coûts_gains variables_Dom5'!I2</f>
        <v>0</v>
      </c>
      <c r="E188" s="385">
        <f t="shared" si="4"/>
        <v>0</v>
      </c>
      <c r="F188" s="385">
        <f t="shared" si="4"/>
        <v>0</v>
      </c>
      <c r="G188" s="385">
        <f t="shared" si="4"/>
        <v>0</v>
      </c>
      <c r="H188" s="385">
        <f t="shared" si="4"/>
        <v>0</v>
      </c>
      <c r="I188" s="125"/>
      <c r="J188" s="125"/>
      <c r="K188" s="125"/>
      <c r="L188" s="125"/>
      <c r="M188" s="125"/>
    </row>
    <row r="189" spans="1:13" ht="12.75">
      <c r="A189" s="482"/>
      <c r="B189" s="494"/>
      <c r="C189" s="125"/>
      <c r="D189" s="486">
        <f>'Coûts_gains variables_Dom5'!I2*'Coûts_gains variables_Dom5'!H77</f>
        <v>0</v>
      </c>
      <c r="E189" s="385">
        <f t="shared" si="4"/>
        <v>0</v>
      </c>
      <c r="F189" s="385">
        <f t="shared" si="4"/>
        <v>0</v>
      </c>
      <c r="G189" s="385">
        <f t="shared" si="4"/>
        <v>0</v>
      </c>
      <c r="H189" s="385">
        <f t="shared" si="4"/>
        <v>0</v>
      </c>
      <c r="I189" s="125"/>
      <c r="J189" s="125"/>
      <c r="K189" s="125"/>
      <c r="L189" s="125"/>
      <c r="M189" s="125"/>
    </row>
    <row r="190" spans="1:13" ht="12.75">
      <c r="A190" s="482"/>
      <c r="B190" s="485"/>
      <c r="C190" s="125"/>
      <c r="D190" s="385"/>
      <c r="E190" s="385"/>
      <c r="F190" s="385"/>
      <c r="G190" s="385"/>
      <c r="H190" s="385"/>
      <c r="I190" s="125"/>
      <c r="J190" s="125"/>
      <c r="K190" s="125"/>
      <c r="L190" s="125"/>
      <c r="M190" s="125"/>
    </row>
    <row r="191" spans="1:13" ht="12.75">
      <c r="A191" s="482"/>
      <c r="B191" s="125"/>
      <c r="C191" s="125"/>
      <c r="D191" s="385"/>
      <c r="E191" s="385"/>
      <c r="F191" s="385"/>
      <c r="G191" s="385"/>
      <c r="H191" s="385"/>
      <c r="I191" s="125"/>
      <c r="J191" s="125"/>
      <c r="K191" s="125"/>
      <c r="L191" s="125"/>
      <c r="M191" s="125"/>
    </row>
    <row r="192" spans="1:13" ht="12.75">
      <c r="A192" s="482"/>
      <c r="B192" s="510" t="s">
        <v>292</v>
      </c>
      <c r="C192" s="125"/>
      <c r="D192" s="385">
        <f>D173*'Coûts_gains variables_Dom5'!H75</f>
        <v>0</v>
      </c>
      <c r="E192" s="385">
        <f>E173*'Coûts_gains variables_Dom5'!H75</f>
        <v>0</v>
      </c>
      <c r="F192" s="385">
        <f>F173*'Coûts_gains variables_Dom5'!H75</f>
        <v>0</v>
      </c>
      <c r="G192" s="385">
        <f>G173*'Coûts_gains variables_Dom5'!H75</f>
        <v>0</v>
      </c>
      <c r="H192" s="385">
        <f>H173*'Coûts_gains variables_Dom5'!H75</f>
        <v>0</v>
      </c>
      <c r="I192" s="125"/>
      <c r="J192" s="125"/>
      <c r="K192" s="125"/>
      <c r="L192" s="125"/>
      <c r="M192" s="125"/>
    </row>
    <row r="193" spans="1:13" ht="12.75">
      <c r="A193" s="482"/>
      <c r="B193" s="489"/>
      <c r="C193" s="125"/>
      <c r="D193" s="385">
        <f>D174*'Coûts_gains variables_Dom5'!H76</f>
        <v>0</v>
      </c>
      <c r="E193" s="385">
        <f>E174*'Coûts_gains variables_Dom5'!H76</f>
        <v>0</v>
      </c>
      <c r="F193" s="385">
        <f>F174*'Coûts_gains variables_Dom5'!H76</f>
        <v>0</v>
      </c>
      <c r="G193" s="385">
        <f>G174*'Coûts_gains variables_Dom5'!H76</f>
        <v>0</v>
      </c>
      <c r="H193" s="385">
        <f>H174*'Coûts_gains variables_Dom5'!H76</f>
        <v>0</v>
      </c>
      <c r="I193" s="125"/>
      <c r="J193" s="125"/>
      <c r="K193" s="125"/>
      <c r="L193" s="125"/>
      <c r="M193" s="125"/>
    </row>
    <row r="194" spans="1:13" ht="12.75">
      <c r="A194" s="482"/>
      <c r="B194" s="489"/>
      <c r="C194" s="125"/>
      <c r="D194" s="486">
        <f>D175*'Coûts_gains variables_Dom5'!H77</f>
        <v>0</v>
      </c>
      <c r="E194" s="385">
        <f>E175*'Coûts_gains variables_Dom5'!H77</f>
        <v>0</v>
      </c>
      <c r="F194" s="385">
        <f>F175*'Coûts_gains variables_Dom5'!H77</f>
        <v>0</v>
      </c>
      <c r="G194" s="385">
        <f>G175*'Coûts_gains variables_Dom5'!H77</f>
        <v>0</v>
      </c>
      <c r="H194" s="385">
        <f>H175*'Coûts_gains variables_Dom5'!H77</f>
        <v>0</v>
      </c>
      <c r="I194" s="125"/>
      <c r="J194" s="125"/>
      <c r="K194" s="125"/>
      <c r="L194" s="125"/>
      <c r="M194" s="125"/>
    </row>
    <row r="195" spans="1:13" ht="12.75">
      <c r="A195" s="482"/>
      <c r="B195" s="490"/>
      <c r="C195" s="125"/>
      <c r="D195" s="385"/>
      <c r="E195" s="385"/>
      <c r="F195" s="385"/>
      <c r="G195" s="385"/>
      <c r="H195" s="385"/>
      <c r="I195" s="125"/>
      <c r="J195" s="125"/>
      <c r="K195" s="125"/>
      <c r="L195" s="125"/>
      <c r="M195" s="125"/>
    </row>
    <row r="196" spans="1:13" ht="12.75">
      <c r="A196" s="482"/>
      <c r="B196" s="491"/>
      <c r="C196" s="125"/>
      <c r="D196" s="385"/>
      <c r="E196" s="385"/>
      <c r="F196" s="385"/>
      <c r="G196" s="385"/>
      <c r="H196" s="385"/>
      <c r="I196" s="125"/>
      <c r="J196" s="125"/>
      <c r="K196" s="125"/>
      <c r="L196" s="125"/>
      <c r="M196" s="125"/>
    </row>
    <row r="197" spans="1:13" ht="12.75">
      <c r="A197" s="482"/>
      <c r="B197" s="511" t="s">
        <v>293</v>
      </c>
      <c r="C197" s="125"/>
      <c r="D197" s="385">
        <f>IF('Coûts_gains variables_Dom5'!I10=1,Synthese!D164*'Mode d''emploi'!D29,Synthese!D164*'Mode d''emploi'!D28)</f>
        <v>0</v>
      </c>
      <c r="E197" s="385">
        <f>IF('Coûts_gains variables_Dom5'!I10=1,Synthese!E162*'Mode d''emploi'!D29,Synthese!E162*'Mode d''emploi'!D28)</f>
        <v>0</v>
      </c>
      <c r="F197" s="385">
        <f>IF('Coûts_gains variables_Dom5'!I10=1,Synthese!F162*'Mode d''emploi'!D29,Synthese!F162*'Mode d''emploi'!D28)</f>
        <v>0</v>
      </c>
      <c r="G197" s="385">
        <f>IF('Coûts_gains variables_Dom5'!I10=1,Synthese!G162*'Mode d''emploi'!D29,Synthese!G162*'Mode d''emploi'!D28)</f>
        <v>0</v>
      </c>
      <c r="H197" s="385">
        <f>IF('Coûts_gains variables_Dom5'!I10=1,Synthese!H162*'Mode d''emploi'!D29,Synthese!H162*'Mode d''emploi'!D28)</f>
        <v>0</v>
      </c>
      <c r="I197" s="125"/>
      <c r="J197" s="125"/>
      <c r="K197" s="125"/>
      <c r="L197" s="125"/>
      <c r="M197" s="125"/>
    </row>
    <row r="198" spans="1:13" ht="12.75">
      <c r="A198" s="482"/>
      <c r="B198" s="398"/>
      <c r="C198" s="125"/>
      <c r="D198" s="385">
        <f>IF('Coûts_gains variables_Dom5'!I10=1,Synthese!D163*'Mode d''emploi'!D29,Synthese!D163*'Mode d''emploi'!D28)</f>
        <v>0</v>
      </c>
      <c r="E198" s="385">
        <f>IF('Coûts_gains variables_Dom5'!I10=1,Synthese!E163*'Mode d''emploi'!D29,Synthese!E163*'Mode d''emploi'!D28)</f>
        <v>0</v>
      </c>
      <c r="F198" s="385">
        <f>IF('Coûts_gains variables_Dom5'!I10=1,Synthese!F163*'Mode d''emploi'!D29,Synthese!F163*'Mode d''emploi'!D28)</f>
        <v>0</v>
      </c>
      <c r="G198" s="385">
        <f>IF('Coûts_gains variables_Dom5'!I10=1,Synthese!G163*'Mode d''emploi'!D29,Synthese!G163*'Mode d''emploi'!D28)</f>
        <v>0</v>
      </c>
      <c r="H198" s="385">
        <f>IF('Coûts_gains variables_Dom5'!I10=1,Synthese!H163*'Mode d''emploi'!D29,Synthese!H163*'Mode d''emploi'!D28)</f>
        <v>0</v>
      </c>
      <c r="I198" s="125"/>
      <c r="J198" s="125"/>
      <c r="K198" s="125"/>
      <c r="L198" s="125"/>
      <c r="M198" s="125"/>
    </row>
    <row r="199" spans="1:13" ht="12.75">
      <c r="A199" s="482"/>
      <c r="B199" s="398"/>
      <c r="C199" s="125"/>
      <c r="D199" s="385">
        <f>IF('Coûts_gains variables_Dom5'!I10=1,Synthese!D164*'Mode d''emploi'!D29,Synthese!D164*'Mode d''emploi'!D28)</f>
        <v>0</v>
      </c>
      <c r="E199" s="385">
        <f>IF('Coûts_gains variables_Dom5'!I10=1,Synthese!E164*'Mode d''emploi'!D29,Synthese!E164*'Mode d''emploi'!D28)</f>
        <v>0</v>
      </c>
      <c r="F199" s="385">
        <f>IF('Coûts_gains variables_Dom5'!I10=1,Synthese!F164*'Mode d''emploi'!D29,Synthese!F164*'Mode d''emploi'!D28)</f>
        <v>0</v>
      </c>
      <c r="G199" s="385">
        <f>IF('Coûts_gains variables_Dom5'!I10=1,Synthese!G164*'Mode d''emploi'!D29,Synthese!G164*'Mode d''emploi'!D28)</f>
        <v>0</v>
      </c>
      <c r="H199" s="385">
        <f>IF('Coûts_gains variables_Dom5'!I10=1,Synthese!H164*'Mode d''emploi'!D29,Synthese!H164*'Mode d''emploi'!D28)</f>
        <v>0</v>
      </c>
      <c r="I199" s="125"/>
      <c r="J199" s="125"/>
      <c r="K199" s="125"/>
      <c r="L199" s="125"/>
      <c r="M199" s="125"/>
    </row>
    <row r="200" spans="1:13" ht="12.75">
      <c r="A200" s="482"/>
      <c r="B200" s="493"/>
      <c r="C200" s="125"/>
      <c r="D200" s="385"/>
      <c r="E200" s="385"/>
      <c r="F200" s="385"/>
      <c r="G200" s="385"/>
      <c r="H200" s="385"/>
      <c r="I200" s="125"/>
      <c r="J200" s="125"/>
      <c r="K200" s="125"/>
      <c r="L200" s="125"/>
      <c r="M200" s="125"/>
    </row>
    <row r="201" spans="1:13" ht="12.75">
      <c r="A201" s="482"/>
      <c r="B201" s="491"/>
      <c r="C201" s="125"/>
      <c r="D201" s="385"/>
      <c r="E201" s="385"/>
      <c r="F201" s="385"/>
      <c r="G201" s="385"/>
      <c r="H201" s="385"/>
      <c r="I201" s="125"/>
      <c r="J201" s="125"/>
      <c r="K201" s="125"/>
      <c r="L201" s="125"/>
      <c r="M201" s="125"/>
    </row>
    <row r="202" spans="1:13" ht="12.75">
      <c r="A202" s="482"/>
      <c r="B202" s="509" t="s">
        <v>294</v>
      </c>
      <c r="C202" s="125"/>
      <c r="D202" s="385">
        <f>'Coûts_gains variables_Dom6'!I2*'Coûts_gains variables_Dom6'!H75</f>
        <v>0</v>
      </c>
      <c r="E202" s="385">
        <f>D202-D207</f>
        <v>0</v>
      </c>
      <c r="F202" s="385">
        <f>E202-E207</f>
        <v>0</v>
      </c>
      <c r="G202" s="385">
        <f>F202-F207</f>
        <v>0</v>
      </c>
      <c r="H202" s="385">
        <f>G202-G207</f>
        <v>0</v>
      </c>
      <c r="I202" s="125"/>
      <c r="J202" s="125"/>
      <c r="K202" s="125"/>
      <c r="L202" s="125"/>
      <c r="M202" s="125"/>
    </row>
    <row r="203" spans="1:13" ht="12.75">
      <c r="A203" s="482"/>
      <c r="B203" s="484"/>
      <c r="C203" s="125"/>
      <c r="D203" s="385">
        <f>'Coûts_gains variables_Dom6'!H76*'Coûts_gains variables_Dom6'!I2</f>
        <v>0</v>
      </c>
      <c r="E203" s="385">
        <f>D203-D208</f>
        <v>0</v>
      </c>
      <c r="F203" s="385">
        <f>E203-E208</f>
        <v>0</v>
      </c>
      <c r="G203" s="385">
        <f>F204-F208</f>
        <v>0</v>
      </c>
      <c r="H203" s="385">
        <f>G203-G208</f>
        <v>0</v>
      </c>
      <c r="I203" s="125"/>
      <c r="J203" s="125"/>
      <c r="K203" s="125"/>
      <c r="L203" s="125"/>
      <c r="M203" s="125"/>
    </row>
    <row r="204" spans="1:13" ht="12.75">
      <c r="A204" s="482"/>
      <c r="B204" s="484"/>
      <c r="C204" s="125"/>
      <c r="D204" s="385">
        <f>'Coûts_gains variables_Dom6'!I2*'Coûts_gains variables_Dom6'!H77</f>
        <v>0</v>
      </c>
      <c r="E204" s="385">
        <f>D204-D209</f>
        <v>0</v>
      </c>
      <c r="F204" s="385">
        <f>E204-E209</f>
        <v>0</v>
      </c>
      <c r="G204" s="385">
        <f>F204-F209</f>
        <v>0</v>
      </c>
      <c r="H204" s="385">
        <f>G204-G209</f>
        <v>0</v>
      </c>
      <c r="I204" s="125"/>
      <c r="J204" s="125"/>
      <c r="K204" s="125"/>
      <c r="L204" s="125"/>
      <c r="M204" s="125"/>
    </row>
    <row r="205" spans="1:13" ht="12.75">
      <c r="A205" s="482"/>
      <c r="B205" s="485"/>
      <c r="C205" s="125"/>
      <c r="D205" s="385"/>
      <c r="E205" s="385"/>
      <c r="F205" s="385"/>
      <c r="G205" s="385"/>
      <c r="H205" s="385"/>
      <c r="I205" s="125"/>
      <c r="J205" s="125"/>
      <c r="K205" s="125"/>
      <c r="L205" s="125"/>
      <c r="M205" s="125"/>
    </row>
    <row r="206" spans="1:13" ht="12.75">
      <c r="A206" s="482"/>
      <c r="B206" s="125"/>
      <c r="C206" s="125"/>
      <c r="D206" s="385"/>
      <c r="E206" s="385"/>
      <c r="F206" s="385"/>
      <c r="G206" s="385"/>
      <c r="H206" s="385"/>
      <c r="I206" s="125"/>
      <c r="J206" s="125"/>
      <c r="K206" s="125"/>
      <c r="L206" s="125"/>
      <c r="M206" s="125"/>
    </row>
    <row r="207" spans="1:13" ht="12.75">
      <c r="A207" s="482"/>
      <c r="B207" s="510" t="s">
        <v>295</v>
      </c>
      <c r="C207" s="125"/>
      <c r="D207" s="385">
        <f>D173*'Coûts_gains variables_Dom6'!H75</f>
        <v>0</v>
      </c>
      <c r="E207" s="385">
        <f>E173*'Coûts_gains variables_Dom6'!H75</f>
        <v>0</v>
      </c>
      <c r="F207" s="385">
        <f>F173*'Coûts_gains variables_Dom6'!H75</f>
        <v>0</v>
      </c>
      <c r="G207" s="385">
        <f>G173*'Coûts_gains variables_Dom6'!H75</f>
        <v>0</v>
      </c>
      <c r="H207" s="385">
        <f>H173*'Coûts_gains variables_Dom6'!H75</f>
        <v>0</v>
      </c>
      <c r="I207" s="125"/>
      <c r="J207" s="125"/>
      <c r="K207" s="125"/>
      <c r="L207" s="125"/>
      <c r="M207" s="125"/>
    </row>
    <row r="208" spans="1:13" ht="12.75">
      <c r="A208" s="482"/>
      <c r="B208" s="489"/>
      <c r="C208" s="125"/>
      <c r="D208" s="385">
        <f>D174*'Coûts_gains variables_Dom6'!H76</f>
        <v>0</v>
      </c>
      <c r="E208" s="385">
        <f>E174*'Coûts_gains variables_Dom6'!H76</f>
        <v>0</v>
      </c>
      <c r="F208" s="385">
        <f>F174*'Coûts_gains variables_Dom6'!H76</f>
        <v>0</v>
      </c>
      <c r="G208" s="385">
        <f>G174*'Coûts_gains variables_Dom6'!H76</f>
        <v>0</v>
      </c>
      <c r="H208" s="385">
        <f>H174*'Coûts_gains variables_Dom6'!H76</f>
        <v>0</v>
      </c>
      <c r="I208" s="125"/>
      <c r="J208" s="125"/>
      <c r="K208" s="125"/>
      <c r="L208" s="125"/>
      <c r="M208" s="125"/>
    </row>
    <row r="209" spans="1:13" ht="12.75">
      <c r="A209" s="482"/>
      <c r="B209" s="489"/>
      <c r="C209" s="125"/>
      <c r="D209" s="486">
        <f>D175*'Coûts_gains variables_Dom6'!H77</f>
        <v>0</v>
      </c>
      <c r="E209" s="385">
        <f>E175*'Coûts_gains variables_Dom6'!H77</f>
        <v>0</v>
      </c>
      <c r="F209" s="385">
        <f>F175*'Coûts_gains variables_Dom6'!H77</f>
        <v>0</v>
      </c>
      <c r="G209" s="385">
        <f>G175*'Coûts_gains variables_Dom6'!H77</f>
        <v>0</v>
      </c>
      <c r="H209" s="385">
        <f>H175*'Coûts_gains variables_Dom6'!H77</f>
        <v>0</v>
      </c>
      <c r="I209" s="125"/>
      <c r="J209" s="125"/>
      <c r="K209" s="125"/>
      <c r="L209" s="125"/>
      <c r="M209" s="125"/>
    </row>
    <row r="210" spans="1:13" ht="12.75">
      <c r="A210" s="482"/>
      <c r="B210" s="490"/>
      <c r="C210" s="125"/>
      <c r="D210" s="486"/>
      <c r="E210" s="385"/>
      <c r="F210" s="385"/>
      <c r="G210" s="385"/>
      <c r="H210" s="385"/>
      <c r="I210" s="125"/>
      <c r="J210" s="125"/>
      <c r="K210" s="125"/>
      <c r="L210" s="125"/>
      <c r="M210" s="125"/>
    </row>
    <row r="211" spans="1:13" ht="12.75">
      <c r="A211" s="482"/>
      <c r="C211" s="125"/>
      <c r="D211" s="486"/>
      <c r="E211" s="385"/>
      <c r="F211" s="385"/>
      <c r="G211" s="385"/>
      <c r="H211" s="385"/>
      <c r="I211" s="125"/>
      <c r="J211" s="125"/>
      <c r="K211" s="125"/>
      <c r="L211" s="125"/>
      <c r="M211" s="125"/>
    </row>
    <row r="212" spans="1:13" ht="12.75">
      <c r="A212" s="482"/>
      <c r="B212" s="511" t="s">
        <v>296</v>
      </c>
      <c r="C212" s="125"/>
      <c r="D212" s="385">
        <f>IF('Coûts_gains variables_Dom6'!I10=1,Synthese!D164*'Mode d''emploi'!D29,Synthese!D164*'Mode d''emploi'!D28)</f>
        <v>0</v>
      </c>
      <c r="E212" s="385">
        <f>IF('Coûts_gains variables_Dom6'!I10=1,Synthese!E162*'Mode d''emploi'!D29,Synthese!E162*'Mode d''emploi'!D28)</f>
        <v>0</v>
      </c>
      <c r="F212" s="385">
        <f>IF('Coûts_gains variables_Dom6'!I10=1,Synthese!F162*'Mode d''emploi'!D29,Synthese!F162*'Mode d''emploi'!D28)</f>
        <v>0</v>
      </c>
      <c r="G212" s="385">
        <f>IF('Coûts_gains variables_Dom6'!I10=1,Synthese!G162*'Mode d''emploi'!D29,Synthese!G162*'Mode d''emploi'!D28)</f>
        <v>0</v>
      </c>
      <c r="H212" s="385">
        <f>IF('Coûts_gains variables_Dom6'!I10=1,Synthese!H162*'Mode d''emploi'!D29,Synthese!H162*'Mode d''emploi'!D28)</f>
        <v>0</v>
      </c>
      <c r="I212" s="125"/>
      <c r="J212" s="125"/>
      <c r="K212" s="125"/>
      <c r="L212" s="125"/>
      <c r="M212" s="125"/>
    </row>
    <row r="213" spans="1:13" ht="12.75">
      <c r="A213" s="482"/>
      <c r="B213" s="398"/>
      <c r="C213" s="125"/>
      <c r="D213" s="385">
        <f>IF('Coûts_gains variables_Dom6'!I10=1,Synthese!D163*'Mode d''emploi'!D29,Synthese!D163*'Mode d''emploi'!D28)</f>
        <v>0</v>
      </c>
      <c r="E213" s="385">
        <f>IF('Coûts_gains variables_Dom6'!I10=1,Synthese!E163*'Mode d''emploi'!D29,Synthese!E163*'Mode d''emploi'!D28)</f>
        <v>0</v>
      </c>
      <c r="F213" s="385">
        <f>IF('Coûts_gains variables_Dom6'!I10=1,Synthese!F163*'Mode d''emploi'!D29,Synthese!F163*'Mode d''emploi'!D28)</f>
        <v>0</v>
      </c>
      <c r="G213" s="385">
        <f>IF('Coûts_gains variables_Dom6'!I10=1,Synthese!G163*'Mode d''emploi'!D29,Synthese!G163*'Mode d''emploi'!D28)</f>
        <v>0</v>
      </c>
      <c r="H213" s="385">
        <f>IF('Coûts_gains variables_Dom6'!I10=1,Synthese!H163*'Mode d''emploi'!D29,Synthese!H163*'Mode d''emploi'!D28)</f>
        <v>0</v>
      </c>
      <c r="I213" s="125"/>
      <c r="J213" s="125"/>
      <c r="K213" s="125"/>
      <c r="L213" s="125"/>
      <c r="M213" s="125"/>
    </row>
    <row r="214" spans="1:13" ht="12.75">
      <c r="A214" s="482"/>
      <c r="B214" s="398"/>
      <c r="C214" s="125"/>
      <c r="D214" s="385">
        <f>IF('Coûts_gains variables_Dom6'!I10=1,Synthese!D164*'Mode d''emploi'!D29,Synthese!D164*'Mode d''emploi'!D28)</f>
        <v>0</v>
      </c>
      <c r="E214" s="385">
        <f>IF('Coûts_gains variables_Dom6'!I10=1,Synthese!E164*'Mode d''emploi'!D29,Synthese!E164*'Mode d''emploi'!D28)</f>
        <v>0</v>
      </c>
      <c r="F214" s="385">
        <f>IF('Coûts_gains variables_Dom6'!I10=1,Synthese!F164*'Mode d''emploi'!D29,Synthese!F164*'Mode d''emploi'!D28)</f>
        <v>0</v>
      </c>
      <c r="G214" s="385">
        <f>IF('Coûts_gains variables_Dom6'!I10=1,Synthese!G164*'Mode d''emploi'!D29,Synthese!G164*'Mode d''emploi'!D28)</f>
        <v>0</v>
      </c>
      <c r="H214" s="385">
        <f>IF('Coûts_gains variables_Dom6'!I10=1,Synthese!H164*'Mode d''emploi'!D29,Synthese!H164*'Mode d''emploi'!D28)</f>
        <v>0</v>
      </c>
      <c r="I214" s="125"/>
      <c r="J214" s="125"/>
      <c r="K214" s="125"/>
      <c r="L214" s="125"/>
      <c r="M214" s="125"/>
    </row>
    <row r="215" spans="1:13" ht="12.75">
      <c r="A215" s="482"/>
      <c r="B215" s="491"/>
      <c r="C215" s="125"/>
      <c r="D215" s="385"/>
      <c r="E215" s="385"/>
      <c r="F215" s="385"/>
      <c r="G215" s="385"/>
      <c r="H215" s="385"/>
      <c r="I215" s="125"/>
      <c r="J215" s="125"/>
      <c r="K215" s="125"/>
      <c r="L215" s="125"/>
      <c r="M215" s="125"/>
    </row>
    <row r="216" spans="1:9" ht="12.75">
      <c r="A216" s="482"/>
      <c r="B216" s="125"/>
      <c r="C216" s="125"/>
      <c r="D216" s="385"/>
      <c r="E216" s="385"/>
      <c r="F216" s="385"/>
      <c r="G216" s="385"/>
      <c r="H216" s="385"/>
      <c r="I216" s="125"/>
    </row>
    <row r="217" spans="1:9" ht="12.75">
      <c r="A217" s="482"/>
      <c r="B217" s="125"/>
      <c r="C217" s="125"/>
      <c r="D217" s="385"/>
      <c r="E217" s="385"/>
      <c r="F217" s="385"/>
      <c r="G217" s="385"/>
      <c r="H217" s="385"/>
      <c r="I217" s="125"/>
    </row>
    <row r="218" spans="1:8" ht="12.75">
      <c r="A218" s="482"/>
      <c r="C218" s="125"/>
      <c r="D218" s="385"/>
      <c r="E218" s="385"/>
      <c r="F218" s="385"/>
      <c r="G218" s="385"/>
      <c r="H218" s="385"/>
    </row>
    <row r="219" spans="1:9" ht="12.75">
      <c r="A219" s="482"/>
      <c r="B219" s="483" t="s">
        <v>283</v>
      </c>
      <c r="C219" s="125"/>
      <c r="D219" s="486">
        <f>'Coûts_gains variables_ Dom1'!I2*'Coûts_gains variables_ Dom1'!H82</f>
        <v>0</v>
      </c>
      <c r="E219" s="486">
        <f>D219-D220</f>
        <v>0</v>
      </c>
      <c r="F219" s="486">
        <f>E219-E220</f>
        <v>0</v>
      </c>
      <c r="G219" s="486">
        <f>F219-F220</f>
        <v>0</v>
      </c>
      <c r="H219" s="486">
        <f>G219-G220</f>
        <v>0</v>
      </c>
      <c r="I219" s="495"/>
    </row>
    <row r="220" spans="1:9" ht="12.75">
      <c r="A220" s="482"/>
      <c r="B220" s="488" t="s">
        <v>284</v>
      </c>
      <c r="C220" s="125"/>
      <c r="D220" s="486">
        <f>'Coûts_gains variables_ Dom1'!H82*D219</f>
        <v>0</v>
      </c>
      <c r="E220" s="486">
        <f>E219*'Coûts_gains variables_ Dom1'!H82</f>
        <v>0</v>
      </c>
      <c r="F220" s="486">
        <f>F219*'Coûts_gains variables_ Dom1'!H82</f>
        <v>0</v>
      </c>
      <c r="G220" s="486">
        <f>G219*'Coûts_gains variables_ Dom1'!H82</f>
        <v>0</v>
      </c>
      <c r="H220" s="486">
        <f>H219*'Coûts_gains variables_ Dom1'!H82</f>
        <v>0</v>
      </c>
      <c r="I220" s="495"/>
    </row>
    <row r="221" spans="1:9" ht="12.75">
      <c r="A221" s="482"/>
      <c r="B221" s="398" t="s">
        <v>285</v>
      </c>
      <c r="C221" s="125"/>
      <c r="D221" s="486">
        <f>D220*'Mode d''emploi'!D28</f>
        <v>0</v>
      </c>
      <c r="E221" s="486">
        <f>E220*'Mode d''emploi'!D28</f>
        <v>0</v>
      </c>
      <c r="F221" s="486">
        <f>F220*'Mode d''emploi'!D28</f>
        <v>0</v>
      </c>
      <c r="G221" s="486">
        <f>G220*'Mode d''emploi'!D28</f>
        <v>0</v>
      </c>
      <c r="H221" s="486">
        <f>H220*'Mode d''emploi'!D28</f>
        <v>0</v>
      </c>
      <c r="I221" s="495"/>
    </row>
    <row r="222" spans="1:9" ht="12.75">
      <c r="A222" s="482"/>
      <c r="C222" s="125"/>
      <c r="D222" s="486"/>
      <c r="E222" s="486"/>
      <c r="F222" s="486"/>
      <c r="G222" s="486"/>
      <c r="H222" s="486"/>
      <c r="I222" s="495"/>
    </row>
    <row r="223" spans="1:9" ht="12.75">
      <c r="A223" s="482"/>
      <c r="B223" s="483" t="s">
        <v>286</v>
      </c>
      <c r="C223" s="125"/>
      <c r="D223" s="486">
        <f>'Coûts_gains variables_ Dom2'!I2*'Coûts_gains variables_ Dom2'!H82</f>
        <v>0</v>
      </c>
      <c r="E223" s="486">
        <f>D223-D224</f>
        <v>0</v>
      </c>
      <c r="F223" s="486">
        <f>E223-E224</f>
        <v>0</v>
      </c>
      <c r="G223" s="486">
        <f>F223-F224</f>
        <v>0</v>
      </c>
      <c r="H223" s="486">
        <f>G223-G224</f>
        <v>0</v>
      </c>
      <c r="I223" s="495"/>
    </row>
    <row r="224" spans="1:9" ht="12.75">
      <c r="A224" s="482"/>
      <c r="B224" s="488" t="s">
        <v>287</v>
      </c>
      <c r="C224" s="125"/>
      <c r="D224" s="486">
        <f>D223*'Coûts_gains variables_ Dom2'!H82</f>
        <v>0</v>
      </c>
      <c r="E224" s="486">
        <f>E223*'Coûts_gains variables_ Dom2'!H82</f>
        <v>0</v>
      </c>
      <c r="F224" s="486">
        <f>F223*'Coûts_gains variables_ Dom2'!H82</f>
        <v>0</v>
      </c>
      <c r="G224" s="486">
        <f>G223*'Coûts_gains variables_ Dom2'!H82</f>
        <v>0</v>
      </c>
      <c r="H224" s="486">
        <f>H223*'Coûts_gains variables_ Dom2'!H82</f>
        <v>0</v>
      </c>
      <c r="I224" s="495"/>
    </row>
    <row r="225" spans="1:9" ht="12.75">
      <c r="A225" s="482"/>
      <c r="B225" s="398" t="s">
        <v>285</v>
      </c>
      <c r="C225" s="125"/>
      <c r="D225" s="486">
        <f>D224*'Mode d''emploi'!D28</f>
        <v>0</v>
      </c>
      <c r="E225" s="486">
        <f>E224*'Mode d''emploi'!D28</f>
        <v>0</v>
      </c>
      <c r="F225" s="486">
        <f>F224*'Mode d''emploi'!D28</f>
        <v>0</v>
      </c>
      <c r="G225" s="486">
        <f>G224*'Mode d''emploi'!D28</f>
        <v>0</v>
      </c>
      <c r="H225" s="486">
        <f>H224*'Mode d''emploi'!D28</f>
        <v>0</v>
      </c>
      <c r="I225" s="495"/>
    </row>
    <row r="226" spans="1:9" ht="12.75">
      <c r="A226" s="482"/>
      <c r="C226" s="125"/>
      <c r="D226" s="486"/>
      <c r="E226" s="486"/>
      <c r="F226" s="486"/>
      <c r="G226" s="486"/>
      <c r="H226" s="486"/>
      <c r="I226" s="495"/>
    </row>
    <row r="227" spans="1:9" ht="12.75">
      <c r="A227" s="482"/>
      <c r="B227" s="509" t="s">
        <v>297</v>
      </c>
      <c r="C227" s="125"/>
      <c r="D227" s="486">
        <f>'Coûts_gains variables_Dom3'!I2*'Coûts_gains variables_Dom3'!H82</f>
        <v>0</v>
      </c>
      <c r="E227" s="486">
        <f>D227-D228</f>
        <v>0</v>
      </c>
      <c r="F227" s="486">
        <f>E227-E228</f>
        <v>0</v>
      </c>
      <c r="G227" s="486">
        <f>F227-F228</f>
        <v>0</v>
      </c>
      <c r="H227" s="486">
        <f>G227-G228</f>
        <v>0</v>
      </c>
      <c r="I227" s="495"/>
    </row>
    <row r="228" spans="1:9" ht="12.75">
      <c r="A228" s="482"/>
      <c r="B228" s="510" t="s">
        <v>298</v>
      </c>
      <c r="C228" s="125"/>
      <c r="D228" s="486">
        <f>D227*'Coûts_gains variables_Dom3'!H82</f>
        <v>0</v>
      </c>
      <c r="E228" s="486">
        <f>E227*'Coûts_gains variables_Dom3'!H82</f>
        <v>0</v>
      </c>
      <c r="F228" s="486">
        <f>F227*'Coûts_gains variables_Dom3'!H82</f>
        <v>0</v>
      </c>
      <c r="G228" s="486">
        <f>G227*'Coûts_gains variables_Dom3'!H82</f>
        <v>0</v>
      </c>
      <c r="H228" s="486">
        <f>H227*'Coûts_gains variables_Dom3'!H82</f>
        <v>0</v>
      </c>
      <c r="I228" s="495"/>
    </row>
    <row r="229" spans="1:9" ht="12.75">
      <c r="A229" s="482"/>
      <c r="B229" s="398" t="s">
        <v>285</v>
      </c>
      <c r="C229" s="125"/>
      <c r="D229" s="486">
        <f>D228*'Mode d''emploi'!D28</f>
        <v>0</v>
      </c>
      <c r="E229" s="486">
        <f>E228*'Mode d''emploi'!D28</f>
        <v>0</v>
      </c>
      <c r="F229" s="486">
        <f>F228*'Mode d''emploi'!D28</f>
        <v>0</v>
      </c>
      <c r="G229" s="486">
        <f>G228*'Mode d''emploi'!D28</f>
        <v>0</v>
      </c>
      <c r="H229" s="486">
        <f>H228*'Mode d''emploi'!D28</f>
        <v>0</v>
      </c>
      <c r="I229" s="495"/>
    </row>
    <row r="230" spans="1:9" ht="12.75">
      <c r="A230" s="125"/>
      <c r="B230" s="398"/>
      <c r="C230" s="125"/>
      <c r="D230" s="486"/>
      <c r="E230" s="486"/>
      <c r="F230" s="486"/>
      <c r="G230" s="486"/>
      <c r="H230" s="486"/>
      <c r="I230" s="495"/>
    </row>
    <row r="231" spans="1:9" ht="12.75">
      <c r="A231" s="125"/>
      <c r="B231" s="398"/>
      <c r="C231" s="125"/>
      <c r="D231" s="486"/>
      <c r="E231" s="486"/>
      <c r="F231" s="486"/>
      <c r="G231" s="486"/>
      <c r="H231" s="486"/>
      <c r="I231" s="495"/>
    </row>
    <row r="232" spans="1:9" ht="12.75">
      <c r="A232" s="125"/>
      <c r="B232" s="398"/>
      <c r="C232" s="125"/>
      <c r="D232" s="486"/>
      <c r="E232" s="486"/>
      <c r="F232" s="486"/>
      <c r="G232" s="486"/>
      <c r="H232" s="486"/>
      <c r="I232" s="495"/>
    </row>
    <row r="233" spans="3:8" ht="12.75">
      <c r="C233" s="125"/>
      <c r="D233" s="486"/>
      <c r="E233" s="486"/>
      <c r="F233" s="486"/>
      <c r="G233" s="486"/>
      <c r="H233" s="486"/>
    </row>
    <row r="234" spans="2:12" ht="12.75">
      <c r="B234" s="509" t="s">
        <v>299</v>
      </c>
      <c r="C234" s="125"/>
      <c r="D234" s="486">
        <f>'Coûts_gains variables_Dom4'!I2*'Coûts_gains variables_Dom4'!H82</f>
        <v>0</v>
      </c>
      <c r="E234" s="486">
        <f>D234-D235</f>
        <v>0</v>
      </c>
      <c r="F234" s="486">
        <f>E234-E235</f>
        <v>0</v>
      </c>
      <c r="G234" s="486">
        <f>F234-F235</f>
        <v>0</v>
      </c>
      <c r="H234" s="486">
        <f>G234-G235</f>
        <v>0</v>
      </c>
      <c r="J234" s="125"/>
      <c r="K234" s="125"/>
      <c r="L234" s="125"/>
    </row>
    <row r="235" spans="2:12" ht="18">
      <c r="B235" s="510" t="s">
        <v>300</v>
      </c>
      <c r="C235" s="125"/>
      <c r="D235" s="486">
        <f>D234*'Coûts_gains variables_Dom4'!H82</f>
        <v>0</v>
      </c>
      <c r="E235" s="486">
        <f>E234*'Coûts_gains variables_Dom4'!H82</f>
        <v>0</v>
      </c>
      <c r="F235" s="486">
        <f>F234*'Coûts_gains variables_Dom4'!H82</f>
        <v>0</v>
      </c>
      <c r="G235" s="486">
        <f>G234*'Coûts_gains variables_Dom4'!H82</f>
        <v>0</v>
      </c>
      <c r="H235" s="486">
        <f>H234*'Coûts_gains variables_Dom4'!H82</f>
        <v>0</v>
      </c>
      <c r="J235" s="125"/>
      <c r="K235" s="496"/>
      <c r="L235" s="125"/>
    </row>
    <row r="236" spans="2:12" ht="12.75">
      <c r="B236" s="398" t="s">
        <v>285</v>
      </c>
      <c r="C236" s="125"/>
      <c r="D236" s="486">
        <f>D235*'Mode d''emploi'!D40</f>
        <v>0</v>
      </c>
      <c r="E236" s="486">
        <f>E235*'Mode d''emploi'!D28</f>
        <v>0</v>
      </c>
      <c r="F236" s="486">
        <f>F235*'Mode d''emploi'!D28</f>
        <v>0</v>
      </c>
      <c r="G236" s="486">
        <f>G235*'Mode d''emploi'!D28</f>
        <v>0</v>
      </c>
      <c r="H236" s="486">
        <f>H235*'Mode d''emploi'!D28</f>
        <v>0</v>
      </c>
      <c r="I236" s="125"/>
      <c r="J236" s="125"/>
      <c r="K236" s="125"/>
      <c r="L236" s="125"/>
    </row>
    <row r="237" spans="3:12" ht="15.75">
      <c r="C237" s="125"/>
      <c r="D237" s="486"/>
      <c r="E237" s="486"/>
      <c r="F237" s="486"/>
      <c r="G237" s="486"/>
      <c r="H237" s="486"/>
      <c r="I237" s="125"/>
      <c r="J237" s="497"/>
      <c r="K237" s="498"/>
      <c r="L237" s="125"/>
    </row>
    <row r="238" spans="2:12" ht="21" customHeight="1">
      <c r="B238" s="509" t="s">
        <v>301</v>
      </c>
      <c r="C238" s="125"/>
      <c r="D238" s="486">
        <f>'Coûts_gains variables_Dom5'!I2*'Coûts_gains variables_Dom5'!H82</f>
        <v>0</v>
      </c>
      <c r="E238" s="486">
        <f>D238-D239</f>
        <v>0</v>
      </c>
      <c r="F238" s="486">
        <f>E238-E239</f>
        <v>0</v>
      </c>
      <c r="G238" s="486">
        <f>F238-F239</f>
        <v>0</v>
      </c>
      <c r="H238" s="486">
        <f>G238-G239</f>
        <v>0</v>
      </c>
      <c r="I238" s="125"/>
      <c r="J238" s="497"/>
      <c r="K238" s="499"/>
      <c r="L238" s="125"/>
    </row>
    <row r="239" spans="2:12" ht="21" customHeight="1">
      <c r="B239" s="510" t="s">
        <v>302</v>
      </c>
      <c r="C239" s="125"/>
      <c r="D239" s="486">
        <f>D238*'Coûts_gains variables_Dom5'!H82</f>
        <v>0</v>
      </c>
      <c r="E239" s="486">
        <f>E238*'Coûts_gains variables_Dom5'!H82</f>
        <v>0</v>
      </c>
      <c r="F239" s="486">
        <f>F238*'Coûts_gains variables_Dom5'!H82</f>
        <v>0</v>
      </c>
      <c r="G239" s="486">
        <f>G238*'Coûts_gains variables_Dom5'!H82</f>
        <v>0</v>
      </c>
      <c r="H239" s="486">
        <f>H238*'Coûts_gains variables_Dom5'!H82</f>
        <v>0</v>
      </c>
      <c r="I239" s="125"/>
      <c r="J239" s="497"/>
      <c r="K239" s="499"/>
      <c r="L239" s="125"/>
    </row>
    <row r="240" spans="2:12" ht="15.75">
      <c r="B240" s="398" t="s">
        <v>285</v>
      </c>
      <c r="C240" s="125"/>
      <c r="D240" s="486">
        <f>D239*'Mode d''emploi'!D40</f>
        <v>0</v>
      </c>
      <c r="E240" s="486">
        <f>E239*'Mode d''emploi'!D28</f>
        <v>0</v>
      </c>
      <c r="F240" s="486">
        <f>F239*'Mode d''emploi'!D28</f>
        <v>0</v>
      </c>
      <c r="G240" s="486">
        <f>G239*'Mode d''emploi'!D28</f>
        <v>0</v>
      </c>
      <c r="H240" s="486">
        <f>H239*'Mode d''emploi'!D28</f>
        <v>0</v>
      </c>
      <c r="I240" s="125"/>
      <c r="J240" s="497"/>
      <c r="K240" s="499"/>
      <c r="L240" s="125"/>
    </row>
    <row r="241" spans="3:12" ht="15.75">
      <c r="C241" s="125"/>
      <c r="D241" s="486"/>
      <c r="E241" s="486"/>
      <c r="F241" s="486"/>
      <c r="G241" s="486"/>
      <c r="H241" s="486"/>
      <c r="I241" s="125"/>
      <c r="J241" s="497"/>
      <c r="K241" s="499"/>
      <c r="L241" s="125"/>
    </row>
    <row r="242" spans="2:12" ht="12.75">
      <c r="B242" s="509" t="s">
        <v>303</v>
      </c>
      <c r="C242" s="125"/>
      <c r="D242" s="486">
        <f>'Coûts_gains variables_Dom6'!I2*'Coûts_gains variables_Dom6'!H82</f>
        <v>0</v>
      </c>
      <c r="E242" s="486">
        <f>D242-D243</f>
        <v>0</v>
      </c>
      <c r="F242" s="486">
        <f>E242-E243</f>
        <v>0</v>
      </c>
      <c r="G242" s="486">
        <f>F242-F243</f>
        <v>0</v>
      </c>
      <c r="H242" s="486">
        <f>G242-G243</f>
        <v>0</v>
      </c>
      <c r="I242" s="125"/>
      <c r="J242" s="125"/>
      <c r="K242" s="125"/>
      <c r="L242" s="125"/>
    </row>
    <row r="243" spans="2:12" ht="12.75">
      <c r="B243" s="510" t="s">
        <v>304</v>
      </c>
      <c r="C243" s="125"/>
      <c r="D243" s="486">
        <f>D242*'Coûts_gains variables_Dom6'!H82</f>
        <v>0</v>
      </c>
      <c r="E243" s="486">
        <f>E242*'Coûts_gains variables_Dom6'!H82</f>
        <v>0</v>
      </c>
      <c r="F243" s="486">
        <f>F242*'Coûts_gains variables_Dom6'!H82</f>
        <v>0</v>
      </c>
      <c r="G243" s="486">
        <f>G242*'Coûts_gains variables_Dom6'!H82</f>
        <v>0</v>
      </c>
      <c r="H243" s="486">
        <f>H242*'Coûts_gains variables_Dom6'!H82</f>
        <v>0</v>
      </c>
      <c r="I243" s="125"/>
      <c r="J243" s="125"/>
      <c r="K243" s="125"/>
      <c r="L243" s="125"/>
    </row>
    <row r="244" spans="2:12" ht="12.75">
      <c r="B244" s="398" t="s">
        <v>285</v>
      </c>
      <c r="C244" s="125"/>
      <c r="D244" s="486">
        <f>D243*'Mode d''emploi'!D40</f>
        <v>0</v>
      </c>
      <c r="E244" s="486">
        <f>E243*'Mode d''emploi'!D28</f>
        <v>0</v>
      </c>
      <c r="F244" s="486">
        <f>F243*'Mode d''emploi'!D28</f>
        <v>0</v>
      </c>
      <c r="G244" s="486">
        <f>G243*'Mode d''emploi'!D28</f>
        <v>0</v>
      </c>
      <c r="H244" s="486">
        <f>H243*'Mode d''emploi'!D28</f>
        <v>0</v>
      </c>
      <c r="I244" s="125"/>
      <c r="J244" s="125"/>
      <c r="K244" s="125"/>
      <c r="L244" s="125"/>
    </row>
    <row r="245" spans="3:12" ht="12.75">
      <c r="C245" s="200"/>
      <c r="D245" s="200"/>
      <c r="E245" s="125"/>
      <c r="F245" s="125"/>
      <c r="G245" s="125"/>
      <c r="H245" s="125"/>
      <c r="I245" s="125"/>
      <c r="J245" s="125"/>
      <c r="K245" s="125"/>
      <c r="L245" s="125"/>
    </row>
    <row r="246" spans="3:12" ht="12.75">
      <c r="C246" s="200"/>
      <c r="D246" s="200"/>
      <c r="E246" s="125"/>
      <c r="F246" s="125"/>
      <c r="G246" s="125"/>
      <c r="H246" s="125"/>
      <c r="I246" s="125"/>
      <c r="J246" s="125"/>
      <c r="K246" s="125"/>
      <c r="L246" s="125"/>
    </row>
    <row r="247" spans="3:12" ht="12.75">
      <c r="C247" s="200"/>
      <c r="D247" s="200"/>
      <c r="E247" s="125"/>
      <c r="F247" s="125"/>
      <c r="G247" s="125"/>
      <c r="H247" s="125"/>
      <c r="I247" s="125"/>
      <c r="J247" s="125"/>
      <c r="K247" s="125"/>
      <c r="L247" s="125"/>
    </row>
    <row r="248" spans="3:12" ht="12.75">
      <c r="C248" s="200"/>
      <c r="D248" s="200"/>
      <c r="E248" s="125"/>
      <c r="F248" s="125"/>
      <c r="G248" s="125"/>
      <c r="H248" s="125"/>
      <c r="I248" s="125"/>
      <c r="J248" s="125"/>
      <c r="K248" s="125"/>
      <c r="L248" s="125"/>
    </row>
    <row r="249" spans="3:12" ht="12.75">
      <c r="C249" s="200"/>
      <c r="D249" s="200"/>
      <c r="E249" s="125"/>
      <c r="F249" s="125"/>
      <c r="G249" s="125"/>
      <c r="H249" s="125"/>
      <c r="I249" s="125"/>
      <c r="J249" s="125"/>
      <c r="K249" s="125"/>
      <c r="L249" s="125"/>
    </row>
    <row r="250" spans="3:12" ht="12.75">
      <c r="C250" s="200"/>
      <c r="D250" s="125"/>
      <c r="E250" s="125"/>
      <c r="F250" s="125"/>
      <c r="G250" s="125"/>
      <c r="H250" s="125"/>
      <c r="I250" s="125"/>
      <c r="J250" s="125"/>
      <c r="K250" s="125"/>
      <c r="L250" s="125"/>
    </row>
    <row r="251" spans="3:12" ht="18">
      <c r="C251" s="500"/>
      <c r="D251" s="125"/>
      <c r="E251" s="501"/>
      <c r="F251" s="502"/>
      <c r="G251" s="501"/>
      <c r="H251" s="125"/>
      <c r="I251" s="125"/>
      <c r="J251" s="125"/>
      <c r="K251" s="125"/>
      <c r="L251" s="125"/>
    </row>
    <row r="252" spans="2:12" ht="12.75">
      <c r="B252" s="200"/>
      <c r="C252" s="503"/>
      <c r="D252" s="125"/>
      <c r="E252" s="200"/>
      <c r="F252" s="503"/>
      <c r="G252" s="125"/>
      <c r="H252" s="125"/>
      <c r="I252" s="125"/>
      <c r="J252" s="125"/>
      <c r="K252" s="125"/>
      <c r="L252" s="125"/>
    </row>
    <row r="253" spans="1:12" ht="18">
      <c r="A253" s="504"/>
      <c r="B253" s="505"/>
      <c r="C253" s="506"/>
      <c r="D253" s="125"/>
      <c r="E253" s="505"/>
      <c r="F253" s="506"/>
      <c r="G253" s="125"/>
      <c r="H253" s="125"/>
      <c r="I253" s="125"/>
      <c r="J253" s="125"/>
      <c r="K253" s="125"/>
      <c r="L253" s="125"/>
    </row>
    <row r="254" spans="1:12" ht="18">
      <c r="A254" s="504"/>
      <c r="B254" s="505"/>
      <c r="C254" s="507"/>
      <c r="D254" s="125"/>
      <c r="E254" s="505"/>
      <c r="F254" s="507"/>
      <c r="G254" s="125"/>
      <c r="H254" s="125"/>
      <c r="I254" s="125"/>
      <c r="J254" s="125"/>
      <c r="K254" s="125"/>
      <c r="L254" s="125"/>
    </row>
    <row r="255" spans="1:12" ht="18">
      <c r="A255" s="504"/>
      <c r="B255" s="505"/>
      <c r="C255" s="507"/>
      <c r="D255" s="125"/>
      <c r="E255" s="505"/>
      <c r="F255" s="507"/>
      <c r="G255" s="125"/>
      <c r="H255" s="125"/>
      <c r="I255" s="125"/>
      <c r="J255" s="125"/>
      <c r="K255" s="125"/>
      <c r="L255" s="125"/>
    </row>
    <row r="256" spans="1:12" ht="18">
      <c r="A256" s="504"/>
      <c r="B256" s="505"/>
      <c r="C256" s="508"/>
      <c r="D256" s="125"/>
      <c r="E256" s="505"/>
      <c r="F256" s="508"/>
      <c r="G256" s="125"/>
      <c r="H256" s="125"/>
      <c r="I256" s="125"/>
      <c r="J256" s="125"/>
      <c r="K256" s="125"/>
      <c r="L256" s="125"/>
    </row>
    <row r="257" spans="1:12" ht="18">
      <c r="A257" s="504"/>
      <c r="B257" s="505"/>
      <c r="C257" s="508"/>
      <c r="D257" s="125"/>
      <c r="E257" s="505"/>
      <c r="F257" s="508"/>
      <c r="G257" s="125"/>
      <c r="H257" s="125"/>
      <c r="I257" s="125"/>
      <c r="J257" s="125"/>
      <c r="K257" s="125"/>
      <c r="L257" s="125"/>
    </row>
    <row r="258" spans="2:12" ht="12.75">
      <c r="B258" s="125"/>
      <c r="C258" s="125"/>
      <c r="D258" s="125"/>
      <c r="E258" s="125"/>
      <c r="F258" s="125"/>
      <c r="G258" s="125"/>
      <c r="H258" s="125"/>
      <c r="I258" s="125"/>
      <c r="J258" s="125"/>
      <c r="K258" s="125"/>
      <c r="L258" s="125"/>
    </row>
    <row r="259" spans="3:12" ht="12.75">
      <c r="C259" s="125"/>
      <c r="D259" s="125"/>
      <c r="E259" s="125"/>
      <c r="F259" s="125"/>
      <c r="G259" s="125"/>
      <c r="H259" s="125"/>
      <c r="I259" s="125"/>
      <c r="J259" s="125"/>
      <c r="K259" s="125"/>
      <c r="L259" s="125"/>
    </row>
    <row r="260" spans="3:9" ht="12.75">
      <c r="C260" s="125"/>
      <c r="D260" s="125"/>
      <c r="E260" s="125"/>
      <c r="F260" s="125"/>
      <c r="G260" s="125"/>
      <c r="H260" s="125"/>
      <c r="I260" s="125"/>
    </row>
    <row r="261" spans="3:9" ht="12.75">
      <c r="C261" s="125"/>
      <c r="D261" s="125"/>
      <c r="E261" s="125"/>
      <c r="F261" s="125"/>
      <c r="G261" s="125"/>
      <c r="H261" s="125"/>
      <c r="I261" s="125"/>
    </row>
    <row r="262" ht="12.75">
      <c r="D262" s="125"/>
    </row>
  </sheetData>
  <mergeCells count="48">
    <mergeCell ref="H48:I48"/>
    <mergeCell ref="J48:K48"/>
    <mergeCell ref="L48:M48"/>
    <mergeCell ref="A53:C53"/>
    <mergeCell ref="D53:E53"/>
    <mergeCell ref="F53:G53"/>
    <mergeCell ref="H53:I53"/>
    <mergeCell ref="J53:K53"/>
    <mergeCell ref="L53:M53"/>
    <mergeCell ref="A45:C45"/>
    <mergeCell ref="A46:C46"/>
    <mergeCell ref="D48:E48"/>
    <mergeCell ref="F48:G48"/>
    <mergeCell ref="A41:C41"/>
    <mergeCell ref="A42:C42"/>
    <mergeCell ref="A43:C43"/>
    <mergeCell ref="A44:C44"/>
    <mergeCell ref="A36:C36"/>
    <mergeCell ref="A37:C37"/>
    <mergeCell ref="A39:C39"/>
    <mergeCell ref="A40:C40"/>
    <mergeCell ref="F31:G31"/>
    <mergeCell ref="H31:I31"/>
    <mergeCell ref="J31:K31"/>
    <mergeCell ref="L31:M31"/>
    <mergeCell ref="A27:C27"/>
    <mergeCell ref="A28:C28"/>
    <mergeCell ref="A29:C29"/>
    <mergeCell ref="D31:E31"/>
    <mergeCell ref="A23:C23"/>
    <mergeCell ref="A24:C24"/>
    <mergeCell ref="A25:C25"/>
    <mergeCell ref="A26:C26"/>
    <mergeCell ref="A19:C19"/>
    <mergeCell ref="A20:C20"/>
    <mergeCell ref="A21:C21"/>
    <mergeCell ref="A14:C14"/>
    <mergeCell ref="A15:C15"/>
    <mergeCell ref="A16:C16"/>
    <mergeCell ref="A18:C18"/>
    <mergeCell ref="A9:C9"/>
    <mergeCell ref="A10:C10"/>
    <mergeCell ref="A12:C12"/>
    <mergeCell ref="A13:C13"/>
    <mergeCell ref="B4:C4"/>
    <mergeCell ref="A5:C5"/>
    <mergeCell ref="A7:C7"/>
    <mergeCell ref="A8:C8"/>
  </mergeCells>
  <printOptions/>
  <pageMargins left="0.7479166666666667" right="0.7479166666666667" top="0.9840277777777777" bottom="0.9840277777777777" header="0.5118055555555555" footer="0.5118055555555555"/>
  <pageSetup horizontalDpi="300" verticalDpi="300" orientation="portrait" paperSize="9" scale="45" r:id="rId4"/>
  <drawing r:id="rId3"/>
  <legacyDrawing r:id="rId2"/>
</worksheet>
</file>

<file path=xl/worksheets/sheet2.xml><?xml version="1.0" encoding="utf-8"?>
<worksheet xmlns="http://schemas.openxmlformats.org/spreadsheetml/2006/main" xmlns:r="http://schemas.openxmlformats.org/officeDocument/2006/relationships">
  <dimension ref="A3:H52"/>
  <sheetViews>
    <sheetView tabSelected="1" workbookViewId="0" topLeftCell="A1">
      <selection activeCell="E33" sqref="E33"/>
    </sheetView>
  </sheetViews>
  <sheetFormatPr defaultColWidth="11.421875" defaultRowHeight="12.75"/>
  <cols>
    <col min="1" max="1" width="2.7109375" style="63" customWidth="1"/>
    <col min="2" max="2" width="5.00390625" style="64" customWidth="1"/>
    <col min="3" max="3" width="53.28125" style="64" customWidth="1"/>
    <col min="4" max="4" width="14.57421875" style="64" customWidth="1"/>
    <col min="5" max="5" width="11.7109375" style="64" customWidth="1"/>
    <col min="6" max="6" width="8.7109375" style="64" customWidth="1"/>
    <col min="7" max="7" width="18.28125" style="65" customWidth="1"/>
    <col min="8" max="8" width="61.8515625" style="65" customWidth="1"/>
    <col min="9" max="16384" width="11.421875" style="66" customWidth="1"/>
  </cols>
  <sheetData>
    <row r="3" spans="1:4" ht="18">
      <c r="A3" s="67" t="s">
        <v>68</v>
      </c>
      <c r="B3" s="68"/>
      <c r="C3" s="68"/>
      <c r="D3" s="69"/>
    </row>
    <row r="4" spans="1:7" ht="15.75">
      <c r="A4" s="70"/>
      <c r="C4" s="71"/>
      <c r="D4" s="72"/>
      <c r="E4" s="72"/>
      <c r="F4" s="73"/>
      <c r="G4" s="64"/>
    </row>
    <row r="5" spans="1:8" ht="12.75">
      <c r="A5" s="74" t="s">
        <v>69</v>
      </c>
      <c r="B5" s="75"/>
      <c r="C5" s="75"/>
      <c r="D5" s="76" t="s">
        <v>70</v>
      </c>
      <c r="E5" s="77"/>
      <c r="F5" s="78" t="s">
        <v>71</v>
      </c>
      <c r="G5" s="79"/>
      <c r="H5" s="80" t="s">
        <v>72</v>
      </c>
    </row>
    <row r="6" spans="1:8" ht="12.75">
      <c r="A6" s="527"/>
      <c r="B6" s="527"/>
      <c r="C6" s="527"/>
      <c r="D6" s="81" t="s">
        <v>73</v>
      </c>
      <c r="E6" s="82" t="s">
        <v>74</v>
      </c>
      <c r="F6" s="82" t="s">
        <v>75</v>
      </c>
      <c r="G6" s="83" t="s">
        <v>76</v>
      </c>
      <c r="H6" s="84"/>
    </row>
    <row r="7" spans="1:8" ht="12.75">
      <c r="A7" s="525" t="s">
        <v>77</v>
      </c>
      <c r="B7" s="525"/>
      <c r="C7" s="525"/>
      <c r="D7" s="85"/>
      <c r="E7" s="86"/>
      <c r="F7" s="86"/>
      <c r="G7" s="87"/>
      <c r="H7" s="88"/>
    </row>
    <row r="8" spans="1:8" ht="12.75">
      <c r="A8" s="89"/>
      <c r="B8" s="90" t="s">
        <v>78</v>
      </c>
      <c r="C8" s="91"/>
      <c r="D8" s="92"/>
      <c r="E8" s="93">
        <f>D8*'Mode d''emploi'!D28</f>
        <v>0</v>
      </c>
      <c r="F8" s="94"/>
      <c r="G8" s="95">
        <f>F8*'Mode d''emploi'!D29</f>
        <v>0</v>
      </c>
      <c r="H8" s="88" t="s">
        <v>79</v>
      </c>
    </row>
    <row r="9" spans="1:8" ht="12.75">
      <c r="A9" s="89"/>
      <c r="B9" s="90" t="s">
        <v>80</v>
      </c>
      <c r="C9" s="91"/>
      <c r="D9" s="92"/>
      <c r="E9" s="93">
        <f>D9*'Mode d''emploi'!D28</f>
        <v>0</v>
      </c>
      <c r="F9" s="94"/>
      <c r="G9" s="95">
        <f>F9*'Mode d''emploi'!D30</f>
        <v>0</v>
      </c>
      <c r="H9" s="88"/>
    </row>
    <row r="10" spans="1:8" ht="12.75">
      <c r="A10" s="89" t="s">
        <v>81</v>
      </c>
      <c r="B10" s="90"/>
      <c r="C10" s="91"/>
      <c r="D10" s="86"/>
      <c r="E10" s="96"/>
      <c r="F10" s="96"/>
      <c r="G10" s="87"/>
      <c r="H10" s="88"/>
    </row>
    <row r="11" spans="1:8" ht="12.75">
      <c r="A11" s="89"/>
      <c r="B11" s="90" t="s">
        <v>82</v>
      </c>
      <c r="C11" s="91"/>
      <c r="D11" s="92"/>
      <c r="E11" s="93">
        <f>D11*'Mode d''emploi'!D$28</f>
        <v>0</v>
      </c>
      <c r="F11" s="94"/>
      <c r="G11" s="95">
        <f>F11*'Mode d''emploi'!D30</f>
        <v>0</v>
      </c>
      <c r="H11" s="88" t="s">
        <v>79</v>
      </c>
    </row>
    <row r="12" spans="1:8" ht="12.75">
      <c r="A12" s="89"/>
      <c r="B12" s="90" t="s">
        <v>83</v>
      </c>
      <c r="C12" s="91"/>
      <c r="D12" s="92"/>
      <c r="E12" s="93">
        <f>D12*'Mode d''emploi'!D$28</f>
        <v>0</v>
      </c>
      <c r="F12" s="94"/>
      <c r="G12" s="95">
        <f>F12*'Mode d''emploi'!D30</f>
        <v>0</v>
      </c>
      <c r="H12" s="88" t="s">
        <v>84</v>
      </c>
    </row>
    <row r="13" spans="1:8" ht="12.75">
      <c r="A13" s="89"/>
      <c r="B13" s="90" t="s">
        <v>85</v>
      </c>
      <c r="C13" s="91"/>
      <c r="D13" s="92"/>
      <c r="E13" s="93">
        <f>D13*'Mode d''emploi'!D$28</f>
        <v>0</v>
      </c>
      <c r="F13" s="94"/>
      <c r="G13" s="95">
        <f>F13*'Mode d''emploi'!D$30</f>
        <v>0</v>
      </c>
      <c r="H13" s="88"/>
    </row>
    <row r="14" spans="1:8" ht="12.75">
      <c r="A14" s="89"/>
      <c r="B14" s="90" t="s">
        <v>86</v>
      </c>
      <c r="C14" s="91"/>
      <c r="D14" s="97"/>
      <c r="E14" s="97"/>
      <c r="F14" s="97"/>
      <c r="G14" s="98"/>
      <c r="H14" s="88"/>
    </row>
    <row r="15" spans="1:8" ht="12.75">
      <c r="A15" s="89"/>
      <c r="B15" s="90" t="s">
        <v>87</v>
      </c>
      <c r="C15" s="91"/>
      <c r="D15" s="92"/>
      <c r="E15" s="93">
        <f>D15*'Mode d''emploi'!D28</f>
        <v>0</v>
      </c>
      <c r="F15" s="97"/>
      <c r="G15" s="98"/>
      <c r="H15" s="88"/>
    </row>
    <row r="16" spans="1:8" ht="12.75">
      <c r="A16" s="528"/>
      <c r="B16" s="528"/>
      <c r="C16" s="528"/>
      <c r="D16" s="85"/>
      <c r="E16" s="86"/>
      <c r="F16" s="99"/>
      <c r="G16" s="87"/>
      <c r="H16" s="88"/>
    </row>
    <row r="17" spans="1:8" ht="12.75">
      <c r="A17" s="100" t="s">
        <v>88</v>
      </c>
      <c r="B17" s="90"/>
      <c r="C17" s="90"/>
      <c r="D17" s="101"/>
      <c r="E17" s="102"/>
      <c r="F17" s="103"/>
      <c r="G17" s="104"/>
      <c r="H17" s="88"/>
    </row>
    <row r="18" spans="1:8" ht="12.75">
      <c r="A18" s="525" t="s">
        <v>89</v>
      </c>
      <c r="B18" s="525"/>
      <c r="C18" s="525"/>
      <c r="D18" s="85"/>
      <c r="E18" s="86"/>
      <c r="F18" s="99"/>
      <c r="G18" s="87"/>
      <c r="H18" s="88"/>
    </row>
    <row r="19" spans="1:8" ht="12.75">
      <c r="A19" s="89"/>
      <c r="B19" s="90" t="s">
        <v>90</v>
      </c>
      <c r="C19" s="91"/>
      <c r="D19" s="92"/>
      <c r="E19" s="93">
        <f>D19*'Mode d''emploi'!D28</f>
        <v>0</v>
      </c>
      <c r="F19" s="94"/>
      <c r="G19" s="105">
        <f>F19*'Mode d''emploi'!D$30</f>
        <v>0</v>
      </c>
      <c r="H19" s="88"/>
    </row>
    <row r="20" spans="1:8" ht="12.75">
      <c r="A20" s="89"/>
      <c r="B20" s="90" t="s">
        <v>91</v>
      </c>
      <c r="C20" s="91"/>
      <c r="D20" s="92"/>
      <c r="E20" s="93">
        <f>D20*'Mode d''emploi'!D28</f>
        <v>0</v>
      </c>
      <c r="F20" s="94"/>
      <c r="G20" s="105">
        <f>F20*'Mode d''emploi'!D$30</f>
        <v>0</v>
      </c>
      <c r="H20" s="88" t="s">
        <v>92</v>
      </c>
    </row>
    <row r="21" spans="1:8" ht="12.75">
      <c r="A21" s="525" t="s">
        <v>93</v>
      </c>
      <c r="B21" s="525"/>
      <c r="C21" s="525"/>
      <c r="D21" s="106"/>
      <c r="E21" s="107"/>
      <c r="F21" s="99"/>
      <c r="G21" s="108"/>
      <c r="H21" s="88"/>
    </row>
    <row r="22" spans="1:8" ht="12.75">
      <c r="A22" s="89"/>
      <c r="B22" s="90" t="s">
        <v>94</v>
      </c>
      <c r="C22" s="91"/>
      <c r="D22" s="92"/>
      <c r="E22" s="109">
        <f>D22*'Mode d''emploi'!D$28</f>
        <v>0</v>
      </c>
      <c r="F22" s="94"/>
      <c r="G22" s="105">
        <f>F22*'Mode d''emploi'!D$30</f>
        <v>0</v>
      </c>
      <c r="H22" s="88"/>
    </row>
    <row r="23" spans="1:8" ht="12.75">
      <c r="A23" s="89"/>
      <c r="B23" s="90" t="s">
        <v>95</v>
      </c>
      <c r="C23" s="91"/>
      <c r="D23" s="110"/>
      <c r="E23" s="110"/>
      <c r="F23" s="110"/>
      <c r="G23" s="111"/>
      <c r="H23" s="88"/>
    </row>
    <row r="24" spans="1:8" ht="12.75">
      <c r="A24" s="89"/>
      <c r="B24" s="90" t="s">
        <v>96</v>
      </c>
      <c r="C24" s="91"/>
      <c r="D24" s="92"/>
      <c r="E24" s="109">
        <f>D24*'Mode d''emploi'!D$28</f>
        <v>0</v>
      </c>
      <c r="F24" s="97"/>
      <c r="G24" s="111"/>
      <c r="H24" s="88"/>
    </row>
    <row r="25" spans="1:8" ht="13.5" customHeight="1">
      <c r="A25" s="526" t="s">
        <v>97</v>
      </c>
      <c r="B25" s="526"/>
      <c r="C25" s="526"/>
      <c r="D25" s="112"/>
      <c r="E25" s="113">
        <f>D25*'Mode d''emploi'!D$28</f>
        <v>0</v>
      </c>
      <c r="F25" s="114"/>
      <c r="G25" s="105">
        <f>F25*'Mode d''emploi'!D$30</f>
        <v>0</v>
      </c>
      <c r="H25" s="115"/>
    </row>
    <row r="26" spans="1:8" ht="12.75">
      <c r="A26" s="116"/>
      <c r="B26" s="117"/>
      <c r="C26" s="117"/>
      <c r="D26" s="118"/>
      <c r="E26" s="516"/>
      <c r="F26" s="117"/>
      <c r="G26" s="66"/>
      <c r="H26" s="119"/>
    </row>
    <row r="27" spans="1:8" ht="13.5" customHeight="1">
      <c r="A27" s="116"/>
      <c r="B27" s="117"/>
      <c r="C27" s="117"/>
      <c r="D27" s="117"/>
      <c r="E27" s="117"/>
      <c r="F27" s="117"/>
      <c r="G27" s="66"/>
      <c r="H27" s="66"/>
    </row>
    <row r="28" spans="1:8" ht="12.75">
      <c r="A28" s="120"/>
      <c r="B28" s="121"/>
      <c r="C28" s="121"/>
      <c r="D28" s="121"/>
      <c r="E28" s="121"/>
      <c r="F28" s="121"/>
      <c r="G28" s="122"/>
      <c r="H28" s="66"/>
    </row>
    <row r="29" spans="1:8" ht="12.75">
      <c r="A29" s="116"/>
      <c r="B29" s="116"/>
      <c r="C29" s="118"/>
      <c r="D29" s="118"/>
      <c r="E29" s="118"/>
      <c r="F29" s="116"/>
      <c r="G29" s="122"/>
      <c r="H29" s="66"/>
    </row>
    <row r="30" spans="1:8" ht="15.75">
      <c r="A30" s="123"/>
      <c r="B30" s="123"/>
      <c r="C30" s="124"/>
      <c r="D30" s="125"/>
      <c r="E30" s="125"/>
      <c r="F30" s="126"/>
      <c r="G30" s="124"/>
      <c r="H30" s="127"/>
    </row>
    <row r="31" spans="1:8" ht="15">
      <c r="A31" s="123"/>
      <c r="B31" s="117"/>
      <c r="C31" s="118"/>
      <c r="D31" s="125"/>
      <c r="E31" s="128"/>
      <c r="F31" s="125"/>
      <c r="G31" s="124"/>
      <c r="H31" s="125"/>
    </row>
    <row r="32" spans="1:8" ht="15">
      <c r="A32" s="123"/>
      <c r="B32" s="117"/>
      <c r="C32" s="124"/>
      <c r="D32" s="125"/>
      <c r="E32" s="128"/>
      <c r="F32" s="125"/>
      <c r="G32" s="125"/>
      <c r="H32" s="125"/>
    </row>
    <row r="33" spans="1:8" ht="15">
      <c r="A33" s="123"/>
      <c r="B33" s="117"/>
      <c r="C33" s="124"/>
      <c r="D33" s="125"/>
      <c r="E33" s="128"/>
      <c r="F33" s="125"/>
      <c r="G33" s="125"/>
      <c r="H33" s="125"/>
    </row>
    <row r="34" spans="1:8" ht="12.75">
      <c r="A34" s="116"/>
      <c r="B34" s="117"/>
      <c r="C34" s="117"/>
      <c r="D34" s="117"/>
      <c r="E34" s="117"/>
      <c r="F34" s="117"/>
      <c r="G34" s="122"/>
      <c r="H34" s="66"/>
    </row>
    <row r="35" spans="1:8" ht="12.75">
      <c r="A35" s="116"/>
      <c r="B35" s="117"/>
      <c r="C35" s="117"/>
      <c r="D35" s="117"/>
      <c r="E35" s="117"/>
      <c r="F35" s="117"/>
      <c r="G35" s="122"/>
      <c r="H35" s="66"/>
    </row>
    <row r="36" spans="1:8" ht="12.75">
      <c r="A36" s="120"/>
      <c r="B36" s="117"/>
      <c r="C36" s="121"/>
      <c r="D36" s="121"/>
      <c r="E36" s="121"/>
      <c r="F36" s="121"/>
      <c r="G36" s="122"/>
      <c r="H36" s="66"/>
    </row>
    <row r="37" spans="1:8" ht="12.75">
      <c r="A37" s="116"/>
      <c r="B37" s="117"/>
      <c r="C37" s="117"/>
      <c r="D37" s="117"/>
      <c r="E37" s="117"/>
      <c r="F37" s="117"/>
      <c r="G37" s="122"/>
      <c r="H37" s="66"/>
    </row>
    <row r="38" spans="1:8" ht="12.75">
      <c r="A38" s="116"/>
      <c r="B38" s="117"/>
      <c r="C38" s="117"/>
      <c r="D38" s="117"/>
      <c r="E38" s="117"/>
      <c r="F38" s="117"/>
      <c r="G38" s="122"/>
      <c r="H38" s="66"/>
    </row>
    <row r="39" spans="1:8" ht="12.75">
      <c r="A39" s="116"/>
      <c r="B39" s="117"/>
      <c r="C39" s="117"/>
      <c r="D39" s="117"/>
      <c r="E39" s="117"/>
      <c r="F39" s="117"/>
      <c r="G39" s="122"/>
      <c r="H39" s="66"/>
    </row>
    <row r="40" spans="1:8" ht="12.75">
      <c r="A40" s="116"/>
      <c r="B40" s="117"/>
      <c r="C40" s="117"/>
      <c r="D40" s="117"/>
      <c r="E40" s="117"/>
      <c r="F40" s="117"/>
      <c r="G40" s="122"/>
      <c r="H40" s="66"/>
    </row>
    <row r="41" spans="1:8" ht="12.75">
      <c r="A41" s="116"/>
      <c r="B41" s="117"/>
      <c r="C41" s="66"/>
      <c r="D41" s="117"/>
      <c r="E41" s="66"/>
      <c r="F41" s="117"/>
      <c r="G41" s="122"/>
      <c r="H41" s="66"/>
    </row>
    <row r="42" spans="1:8" ht="12.75">
      <c r="A42" s="116"/>
      <c r="B42" s="117"/>
      <c r="C42" s="117"/>
      <c r="D42" s="117"/>
      <c r="E42" s="117"/>
      <c r="F42" s="117"/>
      <c r="G42" s="122"/>
      <c r="H42" s="66"/>
    </row>
    <row r="43" spans="1:8" ht="12.75">
      <c r="A43" s="116"/>
      <c r="B43" s="117"/>
      <c r="C43" s="117"/>
      <c r="D43" s="117"/>
      <c r="E43" s="117"/>
      <c r="F43" s="117"/>
      <c r="G43" s="122"/>
      <c r="H43" s="66"/>
    </row>
    <row r="44" spans="1:8" ht="12.75">
      <c r="A44" s="116"/>
      <c r="B44" s="121"/>
      <c r="C44" s="117"/>
      <c r="D44" s="117"/>
      <c r="E44" s="117"/>
      <c r="F44" s="117"/>
      <c r="G44" s="122"/>
      <c r="H44" s="66"/>
    </row>
    <row r="45" spans="1:8" ht="12.75">
      <c r="A45" s="116"/>
      <c r="B45" s="117"/>
      <c r="C45" s="117"/>
      <c r="D45" s="117"/>
      <c r="E45" s="117"/>
      <c r="F45" s="117"/>
      <c r="G45" s="122"/>
      <c r="H45" s="66"/>
    </row>
    <row r="46" spans="1:8" ht="12.75">
      <c r="A46" s="116"/>
      <c r="B46" s="121"/>
      <c r="C46" s="117"/>
      <c r="D46" s="117"/>
      <c r="E46" s="117"/>
      <c r="F46" s="117"/>
      <c r="G46" s="122"/>
      <c r="H46" s="66"/>
    </row>
    <row r="47" spans="1:8" ht="12.75">
      <c r="A47" s="116"/>
      <c r="B47" s="117"/>
      <c r="C47" s="117"/>
      <c r="D47" s="117"/>
      <c r="E47" s="117"/>
      <c r="F47" s="117"/>
      <c r="G47" s="122"/>
      <c r="H47" s="66"/>
    </row>
    <row r="48" spans="1:8" ht="12.75">
      <c r="A48" s="116"/>
      <c r="B48" s="117"/>
      <c r="C48" s="117"/>
      <c r="D48" s="117"/>
      <c r="E48" s="117"/>
      <c r="F48" s="117"/>
      <c r="G48" s="122"/>
      <c r="H48" s="66"/>
    </row>
    <row r="49" spans="1:7" s="66" customFormat="1" ht="12.75">
      <c r="A49" s="116"/>
      <c r="B49" s="117"/>
      <c r="C49" s="117"/>
      <c r="D49" s="117"/>
      <c r="E49" s="117"/>
      <c r="F49" s="117"/>
      <c r="G49" s="122"/>
    </row>
    <row r="50" spans="1:7" s="66" customFormat="1" ht="12.75">
      <c r="A50" s="116"/>
      <c r="B50" s="117"/>
      <c r="C50" s="117"/>
      <c r="D50" s="117"/>
      <c r="E50" s="117"/>
      <c r="F50" s="117"/>
      <c r="G50" s="122"/>
    </row>
    <row r="51" spans="1:7" s="66" customFormat="1" ht="12.75">
      <c r="A51" s="116"/>
      <c r="B51" s="117"/>
      <c r="C51" s="117"/>
      <c r="D51" s="117"/>
      <c r="E51" s="117"/>
      <c r="F51" s="117"/>
      <c r="G51" s="122"/>
    </row>
    <row r="52" spans="1:6" ht="12.75">
      <c r="A52" s="116"/>
      <c r="B52" s="117"/>
      <c r="C52" s="117"/>
      <c r="D52" s="117"/>
      <c r="E52" s="117"/>
      <c r="F52" s="117"/>
    </row>
  </sheetData>
  <mergeCells count="6">
    <mergeCell ref="A21:C21"/>
    <mergeCell ref="A25:C25"/>
    <mergeCell ref="A6:C6"/>
    <mergeCell ref="A7:C7"/>
    <mergeCell ref="A16:C16"/>
    <mergeCell ref="A18:C18"/>
  </mergeCells>
  <printOptions/>
  <pageMargins left="0.9055555555555556" right="0.6694444444444444" top="0.39375" bottom="0.27569444444444446" header="0.5118055555555555" footer="0.27569444444444446"/>
  <pageSetup horizontalDpi="300" verticalDpi="300" orientation="landscape" paperSize="9"/>
  <headerFooter alignWithMargins="0">
    <oddFooter>&amp;CEtude de cas  ROI Qualimétrie Code. Estimation Coûts fixes&amp;RDocument travail. Club Qualimétrie v0.1</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I8" sqref="I8"/>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315</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0.2</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6.5" thickBot="1">
      <c r="A7" s="145"/>
      <c r="B7" s="146"/>
      <c r="C7" s="168" t="s">
        <v>123</v>
      </c>
      <c r="D7" s="159">
        <v>0.07</v>
      </c>
      <c r="E7" s="173">
        <f t="shared" si="0"/>
        <v>0</v>
      </c>
      <c r="F7" s="174" t="s">
        <v>124</v>
      </c>
      <c r="G7" s="150"/>
      <c r="H7" s="175"/>
      <c r="I7" s="176"/>
      <c r="J7" s="153" t="s">
        <v>125</v>
      </c>
      <c r="K7" s="177" t="s">
        <v>126</v>
      </c>
      <c r="L7" s="178"/>
      <c r="M7" s="179"/>
    </row>
    <row r="8" spans="1:13" s="66" customFormat="1" ht="16.5" thickBot="1">
      <c r="A8" s="145"/>
      <c r="B8" s="146"/>
      <c r="C8" s="168" t="s">
        <v>127</v>
      </c>
      <c r="D8" s="159">
        <v>0.03</v>
      </c>
      <c r="E8" s="173">
        <f t="shared" si="0"/>
        <v>0</v>
      </c>
      <c r="F8" s="180">
        <f>SUM(E5:E8)*I10</f>
        <v>0</v>
      </c>
      <c r="G8" s="150"/>
      <c r="H8" s="181" t="s">
        <v>128</v>
      </c>
      <c r="I8" s="182"/>
      <c r="J8" s="153" t="s">
        <v>129</v>
      </c>
      <c r="K8" s="519"/>
      <c r="L8" s="520"/>
      <c r="M8" s="521"/>
    </row>
    <row r="9" spans="1:13" s="66" customFormat="1" ht="16.5" thickBot="1">
      <c r="A9" s="145"/>
      <c r="B9" s="146"/>
      <c r="C9" s="186" t="s">
        <v>130</v>
      </c>
      <c r="D9" s="159">
        <v>0.1</v>
      </c>
      <c r="E9" s="160">
        <f t="shared" si="0"/>
        <v>0</v>
      </c>
      <c r="F9" s="187"/>
      <c r="G9" s="150"/>
      <c r="H9" s="181" t="s">
        <v>131</v>
      </c>
      <c r="I9" s="188">
        <v>0</v>
      </c>
      <c r="J9" s="153" t="s">
        <v>132</v>
      </c>
      <c r="K9" s="522"/>
      <c r="L9" s="523"/>
      <c r="M9" s="185"/>
    </row>
    <row r="10" spans="1:13" s="66" customFormat="1" ht="30.75" thickBot="1">
      <c r="A10" s="145"/>
      <c r="B10" s="146"/>
      <c r="C10" s="158" t="s">
        <v>133</v>
      </c>
      <c r="D10" s="159">
        <v>0.1</v>
      </c>
      <c r="E10" s="160">
        <f t="shared" si="0"/>
        <v>0</v>
      </c>
      <c r="F10" s="174" t="s">
        <v>134</v>
      </c>
      <c r="G10" s="150"/>
      <c r="H10" s="190" t="s">
        <v>135</v>
      </c>
      <c r="I10" s="188">
        <v>0</v>
      </c>
      <c r="J10" s="191" t="s">
        <v>132</v>
      </c>
      <c r="K10" s="522"/>
      <c r="L10" s="523"/>
      <c r="M10" s="185"/>
    </row>
    <row r="11" spans="1:13" s="66" customFormat="1" ht="16.5" thickBot="1">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'Coûts_gains variables_ Dom1'!I15*'Mode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1.5</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0.1</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d''emploi'!D29*'Coûts_gains variables_ Dom1'!F8*'Coûts_gains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0.1</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555555555556" right="0.6694444444444444" top="0" bottom="0" header="0.5118055555555555" footer="0"/>
  <pageSetup fitToHeight="1" fitToWidth="1" horizontalDpi="300" verticalDpi="300" orientation="landscape" paperSize="9" scale="42" r:id="rId3"/>
  <headerFooter alignWithMargins="0">
    <oddFooter>&amp;CEtude Cas qualimétrie Code. Coûts et gains variables&amp;RDocument travail. Club Qualimétrie v0.1</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K10" sqref="K10"/>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307</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5.75">
      <c r="A7" s="145"/>
      <c r="B7" s="146"/>
      <c r="C7" s="168" t="s">
        <v>123</v>
      </c>
      <c r="D7" s="159">
        <v>0.07</v>
      </c>
      <c r="E7" s="173">
        <f t="shared" si="0"/>
        <v>0</v>
      </c>
      <c r="F7" s="174" t="s">
        <v>124</v>
      </c>
      <c r="G7" s="150"/>
      <c r="H7" s="175"/>
      <c r="I7" s="176"/>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c r="J8" s="153" t="s">
        <v>129</v>
      </c>
      <c r="K8" s="183"/>
      <c r="L8" s="184"/>
      <c r="M8" s="185"/>
    </row>
    <row r="9" spans="1:13" s="66" customFormat="1" ht="15.75">
      <c r="A9" s="145"/>
      <c r="B9" s="146"/>
      <c r="C9" s="186" t="s">
        <v>130</v>
      </c>
      <c r="D9" s="159">
        <v>0.1</v>
      </c>
      <c r="E9" s="160">
        <f t="shared" si="0"/>
        <v>0</v>
      </c>
      <c r="F9" s="187"/>
      <c r="G9" s="150"/>
      <c r="H9" s="181" t="s">
        <v>131</v>
      </c>
      <c r="I9" s="188"/>
      <c r="J9" s="153" t="s">
        <v>132</v>
      </c>
      <c r="K9" s="171"/>
      <c r="L9" s="189"/>
      <c r="M9" s="185"/>
    </row>
    <row r="10" spans="1:13" s="66" customFormat="1" ht="30">
      <c r="A10" s="145"/>
      <c r="B10" s="146"/>
      <c r="C10" s="158" t="s">
        <v>133</v>
      </c>
      <c r="D10" s="159">
        <v>0.1</v>
      </c>
      <c r="E10" s="160">
        <f t="shared" si="0"/>
        <v>0</v>
      </c>
      <c r="F10" s="174" t="s">
        <v>134</v>
      </c>
      <c r="G10" s="150"/>
      <c r="H10" s="190" t="s">
        <v>135</v>
      </c>
      <c r="I10" s="188"/>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0.25</v>
      </c>
      <c r="F15" s="216">
        <f>I4*E15/'Mode d''emploi'!F28</f>
        <v>0</v>
      </c>
      <c r="G15" s="216">
        <f>IF(I9=1,F15*'Mode d''emploi'!D31,F15*'Mode d''emploi'!D28)</f>
        <v>0</v>
      </c>
      <c r="H15" s="215">
        <v>1</v>
      </c>
      <c r="I15" s="216">
        <f>I4*H15/'Mode d''emploi'!F28</f>
        <v>0</v>
      </c>
      <c r="J15" s="217">
        <f>'Coûts_gains variables_ Dom2'!I15*'Mode d''emploi'!D28</f>
        <v>0</v>
      </c>
      <c r="K15" s="218" t="s">
        <v>146</v>
      </c>
      <c r="L15" s="219" t="s">
        <v>147</v>
      </c>
      <c r="M15" s="220"/>
      <c r="N15" s="117"/>
      <c r="O15" s="131"/>
      <c r="P15" s="208"/>
      <c r="Q15" s="132"/>
    </row>
    <row r="16" spans="1:17" s="66" customFormat="1" ht="15">
      <c r="A16" s="532" t="s">
        <v>148</v>
      </c>
      <c r="B16" s="532"/>
      <c r="C16" s="532"/>
      <c r="D16" s="532"/>
      <c r="E16" s="221">
        <v>0.25</v>
      </c>
      <c r="F16" s="222">
        <f>I5*E16/'Mode d''emploi'!F28</f>
        <v>0</v>
      </c>
      <c r="G16" s="222">
        <f>IF(I9=1,F16*'Mode d''emploi'!D31,F16*'Mode d''emploi'!D28)</f>
        <v>0</v>
      </c>
      <c r="H16" s="221">
        <v>1</v>
      </c>
      <c r="I16" s="222">
        <f>I5*H16/'Mode d''emploi'!F28</f>
        <v>0</v>
      </c>
      <c r="J16" s="223">
        <f>IF(I10=1,I16*'Mode d''emploi'!D29,'Coûts_gains variables_ Dom2'!I16*'Mode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Dom2'!I17*'Mode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Dom2'!I18*'Mode d''emploi'!D28)</f>
        <v>0</v>
      </c>
      <c r="K18" s="224" t="s">
        <v>146</v>
      </c>
      <c r="L18" s="225"/>
      <c r="M18" s="226"/>
      <c r="N18" s="117"/>
      <c r="O18" s="131"/>
      <c r="P18" s="208"/>
      <c r="Q18" s="132"/>
    </row>
    <row r="19" spans="1:17" s="66" customFormat="1" ht="15">
      <c r="A19" s="534" t="s">
        <v>149</v>
      </c>
      <c r="B19" s="534"/>
      <c r="C19" s="534"/>
      <c r="D19" s="534"/>
      <c r="E19" s="228">
        <v>0.5</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Dom2'!I21*'Mode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Dom2'!I22*'Mode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Dom2'!I23*'Mode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Dom2'!I24*'Mode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Dom2'!I25*'Mode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Dom2'!I26*'Mode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Dom2'!I31*'Mode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d''emploi'!D28)+(F8*'Coûts_gains variables_ Dom1'!H48)</f>
        <v>0</v>
      </c>
      <c r="K48" s="288" t="s">
        <v>184</v>
      </c>
      <c r="L48" s="291"/>
      <c r="M48" s="264"/>
    </row>
    <row r="49" spans="1:13" s="66" customFormat="1" ht="15">
      <c r="A49" s="534" t="s">
        <v>185</v>
      </c>
      <c r="B49" s="534"/>
      <c r="C49" s="534"/>
      <c r="D49" s="534"/>
      <c r="E49" s="231"/>
      <c r="F49" s="231"/>
      <c r="G49" s="231"/>
      <c r="H49" s="251">
        <v>0.005</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0.01</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555555555556" right="0.6694444444444444" top="0" bottom="0" header="0.5118055555555555" footer="0"/>
  <pageSetup fitToHeight="1" fitToWidth="1" horizontalDpi="300" verticalDpi="300" orientation="landscape" paperSize="9" scale="42" r:id="rId3"/>
  <headerFooter alignWithMargins="0">
    <oddFooter>&amp;CEtude Cas qualimétrie Code. Coûts et gains variables&amp;RDocument travail. Club Qualimétrie v0.1</oddFooter>
  </headerFooter>
  <legacyDrawing r:id="rId2"/>
</worksheet>
</file>

<file path=xl/worksheets/sheet5.xml><?xml version="1.0" encoding="utf-8"?>
<worksheet xmlns="http://schemas.openxmlformats.org/spreadsheetml/2006/main" xmlns:r="http://schemas.openxmlformats.org/officeDocument/2006/relationships">
  <dimension ref="A1:Q218"/>
  <sheetViews>
    <sheetView zoomScale="65" zoomScaleNormal="65" workbookViewId="0" topLeftCell="A1">
      <selection activeCell="E1" sqref="E1"/>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308</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5.75">
      <c r="A7" s="145"/>
      <c r="B7" s="146"/>
      <c r="C7" s="168" t="s">
        <v>123</v>
      </c>
      <c r="D7" s="159">
        <v>0.07</v>
      </c>
      <c r="E7" s="173">
        <f t="shared" si="0"/>
        <v>0</v>
      </c>
      <c r="F7" s="174" t="s">
        <v>124</v>
      </c>
      <c r="G7" s="150"/>
      <c r="H7" s="175"/>
      <c r="I7" s="176"/>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c r="J8" s="153" t="s">
        <v>129</v>
      </c>
      <c r="K8" s="183"/>
      <c r="L8" s="184"/>
      <c r="M8" s="185"/>
    </row>
    <row r="9" spans="1:13" s="66" customFormat="1" ht="15.75">
      <c r="A9" s="145"/>
      <c r="B9" s="146"/>
      <c r="C9" s="186" t="s">
        <v>130</v>
      </c>
      <c r="D9" s="159">
        <v>0.1</v>
      </c>
      <c r="E9" s="160">
        <f t="shared" si="0"/>
        <v>0</v>
      </c>
      <c r="F9" s="187"/>
      <c r="G9" s="150"/>
      <c r="H9" s="181" t="s">
        <v>131</v>
      </c>
      <c r="I9" s="188"/>
      <c r="J9" s="153" t="s">
        <v>132</v>
      </c>
      <c r="K9" s="171"/>
      <c r="L9" s="189"/>
      <c r="M9" s="185"/>
    </row>
    <row r="10" spans="1:13" s="66" customFormat="1" ht="30">
      <c r="A10" s="145"/>
      <c r="B10" s="146"/>
      <c r="C10" s="158" t="s">
        <v>133</v>
      </c>
      <c r="D10" s="159">
        <v>0.1</v>
      </c>
      <c r="E10" s="160">
        <f t="shared" si="0"/>
        <v>0</v>
      </c>
      <c r="F10" s="174" t="s">
        <v>134</v>
      </c>
      <c r="G10" s="150"/>
      <c r="H10" s="190" t="s">
        <v>135</v>
      </c>
      <c r="I10" s="188"/>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118110236221" right="0.6692913385826772" top="0" bottom="0.3937007874015748" header="0.5118110236220472" footer="0.5118110236220472"/>
  <pageSetup horizontalDpi="300" verticalDpi="300" orientation="landscape" paperSize="9" scale="4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I29" sqref="I29"/>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v>0</v>
      </c>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v>0</v>
      </c>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v>0</v>
      </c>
      <c r="J5" s="153" t="s">
        <v>117</v>
      </c>
      <c r="K5" s="166" t="s">
        <v>118</v>
      </c>
      <c r="L5" s="167">
        <v>0.07</v>
      </c>
      <c r="M5" s="163" t="s">
        <v>119</v>
      </c>
    </row>
    <row r="6" spans="1:13" s="66" customFormat="1" ht="15.75">
      <c r="A6" s="145"/>
      <c r="B6" s="146"/>
      <c r="C6" s="168" t="s">
        <v>120</v>
      </c>
      <c r="D6" s="159">
        <v>0.35</v>
      </c>
      <c r="E6" s="160">
        <f t="shared" si="0"/>
        <v>0</v>
      </c>
      <c r="F6" s="171"/>
      <c r="G6" s="171"/>
      <c r="H6" s="169"/>
      <c r="I6" s="172">
        <v>0</v>
      </c>
      <c r="J6" s="153" t="s">
        <v>121</v>
      </c>
      <c r="K6" s="166" t="s">
        <v>122</v>
      </c>
      <c r="L6" s="167">
        <v>0.03</v>
      </c>
      <c r="M6" s="163"/>
    </row>
    <row r="7" spans="1:13" s="66" customFormat="1" ht="15.75">
      <c r="A7" s="145"/>
      <c r="B7" s="146"/>
      <c r="C7" s="168" t="s">
        <v>123</v>
      </c>
      <c r="D7" s="159">
        <v>0.07</v>
      </c>
      <c r="E7" s="173">
        <f t="shared" si="0"/>
        <v>0</v>
      </c>
      <c r="F7" s="174" t="s">
        <v>124</v>
      </c>
      <c r="G7" s="150"/>
      <c r="H7" s="175"/>
      <c r="I7" s="176">
        <v>0</v>
      </c>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v>4</v>
      </c>
      <c r="J8" s="153" t="s">
        <v>129</v>
      </c>
      <c r="K8" s="183"/>
      <c r="L8" s="184"/>
      <c r="M8" s="185"/>
    </row>
    <row r="9" spans="1:13" s="66" customFormat="1" ht="15.75">
      <c r="A9" s="145"/>
      <c r="B9" s="146"/>
      <c r="C9" s="186" t="s">
        <v>130</v>
      </c>
      <c r="D9" s="159">
        <v>0.1</v>
      </c>
      <c r="E9" s="160">
        <f t="shared" si="0"/>
        <v>0</v>
      </c>
      <c r="F9" s="187"/>
      <c r="G9" s="150"/>
      <c r="H9" s="181" t="s">
        <v>131</v>
      </c>
      <c r="I9" s="188">
        <v>1</v>
      </c>
      <c r="J9" s="153" t="s">
        <v>132</v>
      </c>
      <c r="K9" s="171"/>
      <c r="L9" s="189"/>
      <c r="M9" s="185"/>
    </row>
    <row r="10" spans="1:13" s="66" customFormat="1" ht="30">
      <c r="A10" s="145"/>
      <c r="B10" s="146"/>
      <c r="C10" s="158" t="s">
        <v>133</v>
      </c>
      <c r="D10" s="159">
        <v>0.1</v>
      </c>
      <c r="E10" s="160">
        <f t="shared" si="0"/>
        <v>0</v>
      </c>
      <c r="F10" s="174" t="s">
        <v>134</v>
      </c>
      <c r="G10" s="150"/>
      <c r="H10" s="190" t="s">
        <v>135</v>
      </c>
      <c r="I10" s="188">
        <v>1</v>
      </c>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7480314960629921" right="0.7480314960629921" top="0" bottom="0.984251968503937" header="0.5118110236220472" footer="0.5118110236220472"/>
  <pageSetup fitToHeight="1" fitToWidth="1" horizontalDpi="300" verticalDpi="300" orientation="landscape" paperSize="9" scale="37" r:id="rId3"/>
  <legacyDrawing r:id="rId2"/>
</worksheet>
</file>

<file path=xl/worksheets/sheet7.xml><?xml version="1.0" encoding="utf-8"?>
<worksheet xmlns="http://schemas.openxmlformats.org/spreadsheetml/2006/main" xmlns:r="http://schemas.openxmlformats.org/officeDocument/2006/relationships">
  <dimension ref="A1:AW90"/>
  <sheetViews>
    <sheetView zoomScale="65" zoomScaleNormal="65" workbookViewId="0" topLeftCell="A1">
      <selection activeCell="I8" sqref="I8"/>
    </sheetView>
  </sheetViews>
  <sheetFormatPr defaultColWidth="11.421875" defaultRowHeight="12.75"/>
  <cols>
    <col min="1" max="1" width="2.7109375" style="63" customWidth="1"/>
    <col min="2" max="2" width="5.28125" style="64" customWidth="1"/>
    <col min="3" max="3" width="45.28125" style="64" customWidth="1"/>
    <col min="4" max="4" width="31.421875" style="64" customWidth="1"/>
    <col min="5" max="5" width="14.140625" style="64" customWidth="1"/>
    <col min="6" max="6" width="15.00390625" style="64" customWidth="1"/>
    <col min="7" max="7" width="12.421875" style="64" customWidth="1"/>
    <col min="8" max="8" width="26.421875" style="64" customWidth="1"/>
    <col min="9" max="9" width="13.28125" style="64" customWidth="1"/>
    <col min="10" max="10" width="15.7109375" style="64" customWidth="1"/>
    <col min="11" max="11" width="48.00390625" style="64" customWidth="1"/>
    <col min="12" max="12" width="64.57421875" style="64" customWidth="1"/>
    <col min="13" max="13" width="15.7109375" style="64" customWidth="1"/>
    <col min="14" max="14" width="0" style="64" hidden="1" customWidth="1"/>
    <col min="15" max="15" width="0" style="130" hidden="1" customWidth="1"/>
    <col min="16" max="16" width="0" style="64" hidden="1" customWidth="1"/>
    <col min="17" max="17" width="21.00390625" style="64" customWidth="1"/>
    <col min="18" max="18" width="41.140625" style="64" customWidth="1"/>
    <col min="19" max="19" width="24.28125" style="64" customWidth="1"/>
    <col min="20" max="20" width="75.7109375" style="130" customWidth="1"/>
    <col min="21" max="21" width="25.57421875" style="117" customWidth="1"/>
    <col min="22" max="22" width="93.140625" style="131" customWidth="1"/>
    <col min="23" max="23" width="12.00390625" style="117" customWidth="1"/>
    <col min="24" max="24" width="11.8515625" style="132" customWidth="1"/>
    <col min="25" max="25" width="61.140625" style="65" customWidth="1"/>
    <col min="26" max="26" width="7.8515625" style="65" customWidth="1"/>
    <col min="27" max="16384" width="11.421875" style="65" customWidth="1"/>
  </cols>
  <sheetData>
    <row r="1" spans="1:49" s="339" customFormat="1" ht="20.25">
      <c r="A1" s="133"/>
      <c r="B1" s="134"/>
      <c r="C1" s="135" t="s">
        <v>98</v>
      </c>
      <c r="D1" s="327"/>
      <c r="E1" s="328"/>
      <c r="F1" s="329" t="s">
        <v>229</v>
      </c>
      <c r="G1" s="330"/>
      <c r="H1" s="330"/>
      <c r="I1" s="331"/>
      <c r="J1" s="332"/>
      <c r="K1" s="333"/>
      <c r="L1" s="334"/>
      <c r="M1" s="335"/>
      <c r="N1" s="336"/>
      <c r="O1" s="337"/>
      <c r="P1" s="338"/>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16" s="66" customFormat="1" ht="15.75">
      <c r="A2" s="145"/>
      <c r="B2" s="146"/>
      <c r="C2" s="147" t="s">
        <v>99</v>
      </c>
      <c r="D2" s="340" t="s">
        <v>100</v>
      </c>
      <c r="E2" s="341" t="s">
        <v>101</v>
      </c>
      <c r="F2" s="149" t="s">
        <v>102</v>
      </c>
      <c r="G2" s="342"/>
      <c r="H2" s="151" t="s">
        <v>103</v>
      </c>
      <c r="I2" s="152">
        <v>0</v>
      </c>
      <c r="J2" s="153" t="s">
        <v>104</v>
      </c>
      <c r="K2" s="154" t="s">
        <v>230</v>
      </c>
      <c r="L2" s="155">
        <v>2</v>
      </c>
      <c r="M2" s="343" t="s">
        <v>104</v>
      </c>
      <c r="N2" s="344"/>
      <c r="O2" s="345" t="s">
        <v>104</v>
      </c>
      <c r="P2" s="132"/>
    </row>
    <row r="3" spans="1:16" s="66" customFormat="1" ht="15.75">
      <c r="A3" s="145"/>
      <c r="B3" s="146"/>
      <c r="C3" s="158" t="s">
        <v>106</v>
      </c>
      <c r="D3" s="159">
        <v>0.1</v>
      </c>
      <c r="E3" s="160">
        <f aca="true" t="shared" si="0" ref="E3:E11">D3*I$2</f>
        <v>0</v>
      </c>
      <c r="F3" s="150"/>
      <c r="G3" s="196"/>
      <c r="H3" s="151" t="s">
        <v>107</v>
      </c>
      <c r="I3" s="152">
        <v>0</v>
      </c>
      <c r="J3" s="153" t="s">
        <v>108</v>
      </c>
      <c r="K3" s="161" t="s">
        <v>109</v>
      </c>
      <c r="L3" s="162">
        <v>0.05</v>
      </c>
      <c r="M3" s="346"/>
      <c r="N3" s="347"/>
      <c r="O3" s="345" t="s">
        <v>113</v>
      </c>
      <c r="P3" s="132"/>
    </row>
    <row r="4" spans="1:16" s="66" customFormat="1" ht="15.75">
      <c r="A4" s="145"/>
      <c r="B4" s="146"/>
      <c r="C4" s="158" t="s">
        <v>111</v>
      </c>
      <c r="D4" s="159">
        <v>0.1</v>
      </c>
      <c r="E4" s="160">
        <f t="shared" si="0"/>
        <v>0</v>
      </c>
      <c r="F4" s="150"/>
      <c r="G4" s="196"/>
      <c r="H4" s="164" t="s">
        <v>112</v>
      </c>
      <c r="I4" s="165">
        <f>SUM(I5:I7)</f>
        <v>0</v>
      </c>
      <c r="J4" s="153" t="s">
        <v>113</v>
      </c>
      <c r="K4" s="166" t="s">
        <v>114</v>
      </c>
      <c r="L4" s="167">
        <v>0.05</v>
      </c>
      <c r="M4" s="346"/>
      <c r="N4" s="348"/>
      <c r="O4" s="345" t="s">
        <v>117</v>
      </c>
      <c r="P4" s="132"/>
    </row>
    <row r="5" spans="1:16" s="66" customFormat="1" ht="15.75">
      <c r="A5" s="145"/>
      <c r="B5" s="146"/>
      <c r="C5" s="168" t="s">
        <v>115</v>
      </c>
      <c r="D5" s="159">
        <v>0.15</v>
      </c>
      <c r="E5" s="160">
        <f t="shared" si="0"/>
        <v>0</v>
      </c>
      <c r="F5" s="150"/>
      <c r="G5" s="196"/>
      <c r="H5" s="169" t="s">
        <v>116</v>
      </c>
      <c r="I5" s="170">
        <v>0</v>
      </c>
      <c r="J5" s="153" t="s">
        <v>117</v>
      </c>
      <c r="K5" s="166" t="s">
        <v>118</v>
      </c>
      <c r="L5" s="167">
        <v>0.07</v>
      </c>
      <c r="M5" s="346"/>
      <c r="N5" s="349"/>
      <c r="O5" s="345" t="s">
        <v>121</v>
      </c>
      <c r="P5" s="132"/>
    </row>
    <row r="6" spans="1:16" s="66" customFormat="1" ht="15.75">
      <c r="A6" s="145"/>
      <c r="B6" s="146"/>
      <c r="C6" s="168" t="s">
        <v>120</v>
      </c>
      <c r="D6" s="159">
        <v>0.35</v>
      </c>
      <c r="E6" s="160">
        <f t="shared" si="0"/>
        <v>0</v>
      </c>
      <c r="F6" s="171"/>
      <c r="G6" s="196"/>
      <c r="H6" s="169"/>
      <c r="I6" s="172">
        <v>0</v>
      </c>
      <c r="J6" s="153" t="s">
        <v>121</v>
      </c>
      <c r="K6" s="166" t="s">
        <v>122</v>
      </c>
      <c r="L6" s="167">
        <v>0.03</v>
      </c>
      <c r="M6" s="346"/>
      <c r="N6" s="350"/>
      <c r="O6" s="345" t="s">
        <v>125</v>
      </c>
      <c r="P6" s="132"/>
    </row>
    <row r="7" spans="1:16" s="66" customFormat="1" ht="15.75">
      <c r="A7" s="145"/>
      <c r="B7" s="146"/>
      <c r="C7" s="168" t="s">
        <v>123</v>
      </c>
      <c r="D7" s="159">
        <v>0.07</v>
      </c>
      <c r="E7" s="160">
        <f t="shared" si="0"/>
        <v>0</v>
      </c>
      <c r="F7" s="174" t="s">
        <v>124</v>
      </c>
      <c r="G7" s="196"/>
      <c r="H7" s="175"/>
      <c r="I7" s="176">
        <v>0</v>
      </c>
      <c r="J7" s="153" t="s">
        <v>125</v>
      </c>
      <c r="K7" s="177" t="s">
        <v>126</v>
      </c>
      <c r="L7" s="178"/>
      <c r="M7" s="351"/>
      <c r="N7" s="348"/>
      <c r="O7" s="345" t="s">
        <v>117</v>
      </c>
      <c r="P7" s="132"/>
    </row>
    <row r="8" spans="1:16" s="66" customFormat="1" ht="15.75">
      <c r="A8" s="145"/>
      <c r="B8" s="146"/>
      <c r="C8" s="186" t="s">
        <v>231</v>
      </c>
      <c r="D8" s="159">
        <v>0.03</v>
      </c>
      <c r="E8" s="160">
        <f t="shared" si="0"/>
        <v>0</v>
      </c>
      <c r="F8" s="180">
        <f>SUM(E5:E8)*I10</f>
        <v>0</v>
      </c>
      <c r="G8" s="196"/>
      <c r="H8" s="181" t="s">
        <v>128</v>
      </c>
      <c r="I8" s="182"/>
      <c r="J8" s="153" t="s">
        <v>129</v>
      </c>
      <c r="K8" s="183"/>
      <c r="L8" s="352"/>
      <c r="M8" s="185"/>
      <c r="N8" s="353"/>
      <c r="O8" s="345"/>
      <c r="P8" s="132"/>
    </row>
    <row r="9" spans="1:16" s="66" customFormat="1" ht="15.75">
      <c r="A9" s="145"/>
      <c r="B9" s="146"/>
      <c r="C9" s="186" t="s">
        <v>130</v>
      </c>
      <c r="D9" s="159">
        <v>0.1</v>
      </c>
      <c r="E9" s="160">
        <f t="shared" si="0"/>
        <v>0</v>
      </c>
      <c r="F9" s="187"/>
      <c r="G9" s="196"/>
      <c r="H9" s="181" t="s">
        <v>131</v>
      </c>
      <c r="I9" s="188">
        <v>1</v>
      </c>
      <c r="J9" s="153" t="s">
        <v>132</v>
      </c>
      <c r="K9" s="150"/>
      <c r="L9" s="197"/>
      <c r="M9" s="354"/>
      <c r="N9" s="349"/>
      <c r="O9" s="345" t="s">
        <v>121</v>
      </c>
      <c r="P9" s="132"/>
    </row>
    <row r="10" spans="1:16" s="66" customFormat="1" ht="30">
      <c r="A10" s="145"/>
      <c r="B10" s="146"/>
      <c r="C10" s="158" t="s">
        <v>133</v>
      </c>
      <c r="D10" s="159">
        <v>0.1</v>
      </c>
      <c r="E10" s="160">
        <f t="shared" si="0"/>
        <v>0</v>
      </c>
      <c r="F10" s="174" t="s">
        <v>134</v>
      </c>
      <c r="G10" s="196"/>
      <c r="H10" s="190" t="s">
        <v>135</v>
      </c>
      <c r="I10" s="188">
        <v>1</v>
      </c>
      <c r="J10" s="191" t="s">
        <v>132</v>
      </c>
      <c r="K10" s="150"/>
      <c r="L10" s="197"/>
      <c r="M10" s="354"/>
      <c r="N10" s="350"/>
      <c r="O10" s="345" t="s">
        <v>125</v>
      </c>
      <c r="P10" s="132"/>
    </row>
    <row r="11" spans="1:16" s="66" customFormat="1" ht="15.75">
      <c r="A11" s="145"/>
      <c r="B11" s="146"/>
      <c r="C11" s="192" t="s">
        <v>136</v>
      </c>
      <c r="D11" s="159">
        <f>SUM(D3:D10)</f>
        <v>1</v>
      </c>
      <c r="E11" s="355">
        <f t="shared" si="0"/>
        <v>0</v>
      </c>
      <c r="F11" s="180">
        <f>E11-F8</f>
        <v>0</v>
      </c>
      <c r="G11" s="196"/>
      <c r="H11" s="356"/>
      <c r="I11" s="357"/>
      <c r="J11" s="358"/>
      <c r="K11" s="150"/>
      <c r="L11" s="359"/>
      <c r="M11" s="360"/>
      <c r="N11" s="131"/>
      <c r="O11" s="208"/>
      <c r="P11" s="132"/>
    </row>
    <row r="12" spans="1:16" s="66" customFormat="1" ht="15.75">
      <c r="A12" s="145"/>
      <c r="B12" s="146"/>
      <c r="C12" s="194"/>
      <c r="D12" s="195"/>
      <c r="E12" s="361"/>
      <c r="F12" s="362"/>
      <c r="G12" s="362"/>
      <c r="H12" s="363"/>
      <c r="I12" s="364"/>
      <c r="J12" s="199"/>
      <c r="K12" s="150"/>
      <c r="L12" s="359"/>
      <c r="M12" s="360"/>
      <c r="N12" s="131"/>
      <c r="O12" s="208"/>
      <c r="P12" s="132"/>
    </row>
    <row r="13" spans="1:14" s="66" customFormat="1" ht="15">
      <c r="A13" s="365" t="s">
        <v>137</v>
      </c>
      <c r="B13" s="366"/>
      <c r="C13" s="367"/>
      <c r="D13" s="368"/>
      <c r="E13" s="201" t="s">
        <v>138</v>
      </c>
      <c r="F13" s="202" t="s">
        <v>139</v>
      </c>
      <c r="G13" s="202" t="s">
        <v>140</v>
      </c>
      <c r="H13" s="203" t="s">
        <v>141</v>
      </c>
      <c r="I13" s="204" t="s">
        <v>139</v>
      </c>
      <c r="J13" s="205" t="s">
        <v>142</v>
      </c>
      <c r="K13" s="203" t="s">
        <v>143</v>
      </c>
      <c r="L13" s="206" t="s">
        <v>72</v>
      </c>
      <c r="M13" s="369"/>
      <c r="N13" s="132"/>
    </row>
    <row r="14" spans="1:17" s="66" customFormat="1" ht="15">
      <c r="A14" s="543" t="s">
        <v>144</v>
      </c>
      <c r="B14" s="543"/>
      <c r="C14" s="543"/>
      <c r="D14" s="543"/>
      <c r="E14" s="209"/>
      <c r="F14" s="210"/>
      <c r="G14" s="210"/>
      <c r="H14" s="211"/>
      <c r="I14" s="212"/>
      <c r="J14" s="213"/>
      <c r="K14" s="213"/>
      <c r="L14" s="213"/>
      <c r="M14" s="214"/>
      <c r="N14" s="117"/>
      <c r="O14" s="131"/>
      <c r="P14" s="208"/>
      <c r="Q14" s="132"/>
    </row>
    <row r="15" spans="1:17" s="66" customFormat="1" ht="15">
      <c r="A15" s="532" t="s">
        <v>145</v>
      </c>
      <c r="B15" s="532"/>
      <c r="C15" s="532"/>
      <c r="D15" s="532"/>
      <c r="E15" s="215">
        <v>1</v>
      </c>
      <c r="F15" s="222">
        <f>I4*E15/'Mode d''emploi'!F28</f>
        <v>0</v>
      </c>
      <c r="G15" s="222">
        <f>IF(I9=1,F15*'Mode d''emploi'!D31,F15*'Mode d''emploi'!D28)</f>
        <v>0</v>
      </c>
      <c r="H15" s="215">
        <v>1</v>
      </c>
      <c r="I15" s="222">
        <f>I4*H15/'Mode d''emploi'!F28</f>
        <v>0</v>
      </c>
      <c r="J15" s="222">
        <f>I15*'Mode d''emploi'!D28</f>
        <v>0</v>
      </c>
      <c r="K15" s="224" t="s">
        <v>146</v>
      </c>
      <c r="L15" s="225" t="s">
        <v>147</v>
      </c>
      <c r="M15" s="226"/>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2">
        <f>IF(I10=1,I16*'Mode d''emploi'!D29,I16*'Mode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2">
        <f>IF(I10=1,I17*'Mode d''emploi'!D29,I17*'Mode d''emploi'!D28)</f>
        <v>0</v>
      </c>
      <c r="K17" s="224"/>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2">
        <f>IF(I10=1,I18*'Mode d''emploi'!D29,I18*'Mode d''emploi'!D28)</f>
        <v>0</v>
      </c>
      <c r="K18" s="224"/>
      <c r="L18" s="225"/>
      <c r="M18" s="226"/>
      <c r="N18" s="117"/>
      <c r="O18" s="131"/>
      <c r="P18" s="208"/>
      <c r="Q18" s="132"/>
    </row>
    <row r="19" spans="1:17" s="66" customFormat="1" ht="15">
      <c r="A19" s="532" t="s">
        <v>149</v>
      </c>
      <c r="B19" s="532"/>
      <c r="C19" s="532"/>
      <c r="D19" s="532"/>
      <c r="E19" s="228">
        <v>1</v>
      </c>
      <c r="F19" s="222">
        <f>I4*E19/'Mode d''emploi'!F28</f>
        <v>0</v>
      </c>
      <c r="G19" s="222">
        <f>IF(I9=1,F19*'Mode d''emploi'!D31,F19*'Mode d''emploi'!D28)</f>
        <v>0</v>
      </c>
      <c r="H19" s="228">
        <v>2</v>
      </c>
      <c r="I19" s="222">
        <f>I4*H19/'Mode d''emploi'!F28</f>
        <v>0</v>
      </c>
      <c r="J19" s="222">
        <f>I19*'Mode d''emploi'!D28</f>
        <v>0</v>
      </c>
      <c r="K19" s="224" t="s">
        <v>146</v>
      </c>
      <c r="L19" s="225"/>
      <c r="M19" s="226"/>
      <c r="N19" s="117"/>
      <c r="O19" s="131"/>
      <c r="P19" s="208"/>
      <c r="Q19" s="132"/>
    </row>
    <row r="20" spans="1:17" s="66" customFormat="1" ht="15">
      <c r="A20" s="530" t="s">
        <v>150</v>
      </c>
      <c r="B20" s="530"/>
      <c r="C20" s="530"/>
      <c r="D20" s="530"/>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22">
        <f>E21*I8/'Mode d''emploi'!F28</f>
        <v>0</v>
      </c>
      <c r="G21" s="222">
        <f>IF(I9=1,F21*'Mode d''emploi'!D31,F21*'Mode d''emploi'!D28)</f>
        <v>0</v>
      </c>
      <c r="H21" s="238">
        <v>0.25</v>
      </c>
      <c r="I21" s="222">
        <f>H21*I8*I5/'Mode d''emploi'!F28</f>
        <v>0</v>
      </c>
      <c r="J21" s="222">
        <f>IF(I10=1,I21*'Mode d''emploi'!D29,I21*'Mode d''emploi'!D28)</f>
        <v>0</v>
      </c>
      <c r="K21" s="224" t="s">
        <v>152</v>
      </c>
      <c r="L21" s="225"/>
      <c r="M21" s="226"/>
      <c r="N21" s="117"/>
      <c r="O21" s="131"/>
      <c r="P21" s="208"/>
      <c r="Q21" s="132"/>
    </row>
    <row r="22" spans="1:17" s="66" customFormat="1" ht="15">
      <c r="A22" s="533"/>
      <c r="B22" s="533"/>
      <c r="C22" s="533"/>
      <c r="D22" s="533"/>
      <c r="E22" s="189"/>
      <c r="F22" s="189"/>
      <c r="G22" s="189"/>
      <c r="H22" s="239">
        <v>0.5</v>
      </c>
      <c r="I22" s="222">
        <f>H22*I8*I6/'Mode d''emploi'!F28</f>
        <v>0</v>
      </c>
      <c r="J22" s="222">
        <f>IF(I10=1,I22*'Mode d''emploi'!D29,I22*'Mode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2">
        <f>IF(I10=1,I23*'Mode d''emploi'!D29,I23*'Mode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2">
        <f>IF(I10=1,I24*'Mode d''emploi'!D29,I24*'Mode d''emploi'!D28)</f>
        <v>0</v>
      </c>
      <c r="K24" s="224" t="s">
        <v>152</v>
      </c>
      <c r="L24" s="225" t="s">
        <v>154</v>
      </c>
      <c r="M24" s="226"/>
      <c r="N24" s="117"/>
      <c r="O24" s="131"/>
      <c r="P24" s="208"/>
      <c r="Q24" s="132"/>
    </row>
    <row r="25" spans="1:17" s="66" customFormat="1" ht="15">
      <c r="A25" s="533"/>
      <c r="B25" s="533"/>
      <c r="C25" s="533"/>
      <c r="D25" s="533"/>
      <c r="E25" s="240">
        <v>0.25</v>
      </c>
      <c r="F25" s="222">
        <f>E25*I8*I6/'Mode d''emploi'!F28</f>
        <v>0</v>
      </c>
      <c r="G25" s="223">
        <f>IF(I9=1,F25*'Mode d''emploi'!D31,F25*'Mode d''emploi'!D28)</f>
        <v>0</v>
      </c>
      <c r="H25" s="241">
        <v>1</v>
      </c>
      <c r="I25" s="222">
        <f>H25*I8*I6/'Mode d''emploi'!F28</f>
        <v>0</v>
      </c>
      <c r="J25" s="222">
        <f>IF(I10=1,I25*'Mode d''emploi'!D29,I25*'Mode d''emploi'!D28)</f>
        <v>0</v>
      </c>
      <c r="K25" s="224"/>
      <c r="L25" s="225"/>
      <c r="M25" s="226"/>
      <c r="N25" s="117"/>
      <c r="O25" s="131"/>
      <c r="P25" s="208"/>
      <c r="Q25" s="132"/>
    </row>
    <row r="26" spans="1:17" s="66" customFormat="1" ht="15">
      <c r="A26" s="533"/>
      <c r="B26" s="533"/>
      <c r="C26" s="533"/>
      <c r="D26" s="533"/>
      <c r="E26" s="242">
        <v>0.5</v>
      </c>
      <c r="F26" s="222">
        <f>E26*I8*I7/'Mode d''emploi'!F28</f>
        <v>0</v>
      </c>
      <c r="G26" s="223">
        <f>IF(I9=1,F26*'Mode d''emploi'!D31,F26*'Mode d''emploi'!D28)</f>
        <v>0</v>
      </c>
      <c r="H26" s="243">
        <v>2</v>
      </c>
      <c r="I26" s="222">
        <f>H26*I8*I7/'Mode d''emploi'!F28</f>
        <v>0</v>
      </c>
      <c r="J26" s="222">
        <f>IF(I10=1,I26*'Mode d''emploi'!D29,I26*'Mode d''emploi'!D28)</f>
        <v>0</v>
      </c>
      <c r="K26" s="224"/>
      <c r="L26" s="225"/>
      <c r="M26" s="226"/>
      <c r="N26" s="117"/>
      <c r="O26" s="131"/>
      <c r="P26" s="208"/>
      <c r="Q26" s="132"/>
    </row>
    <row r="27" spans="1:17" s="66" customFormat="1" ht="15">
      <c r="A27" s="530" t="s">
        <v>155</v>
      </c>
      <c r="B27" s="530"/>
      <c r="C27" s="530"/>
      <c r="D27" s="530"/>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2">
        <f>IF(I10=1,I28*'Mode d''emploi'!D29,I28*'Mode d''emploi'!D28)</f>
        <v>0</v>
      </c>
      <c r="K28" s="224" t="s">
        <v>160</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8">
        <f>IF(I10=1,I29*'Mode d''emploi'!D29,I29*'Mode d''emploi'!D28)</f>
        <v>0</v>
      </c>
      <c r="K29" s="224" t="s">
        <v>160</v>
      </c>
      <c r="L29" s="225"/>
      <c r="M29" s="226"/>
      <c r="N29" s="117"/>
      <c r="O29" s="131"/>
      <c r="P29" s="208"/>
      <c r="Q29" s="132"/>
    </row>
    <row r="30" spans="1:17" s="66" customFormat="1" ht="15">
      <c r="A30" s="533" t="s">
        <v>161</v>
      </c>
      <c r="B30" s="533"/>
      <c r="C30" s="533"/>
      <c r="D30" s="533"/>
      <c r="E30" s="245" t="s">
        <v>159</v>
      </c>
      <c r="F30" s="246" t="s">
        <v>159</v>
      </c>
      <c r="G30" s="246"/>
      <c r="H30" s="247">
        <v>0.01</v>
      </c>
      <c r="I30" s="248">
        <f>E6*H30</f>
        <v>0</v>
      </c>
      <c r="J30" s="248">
        <f>IF(I10=1,I30*'Mode d''emploi'!D29,I30*'Mode d''emploi'!D28)</f>
        <v>0</v>
      </c>
      <c r="K30" s="224" t="s">
        <v>160</v>
      </c>
      <c r="L30" s="225"/>
      <c r="M30" s="226"/>
      <c r="N30" s="117"/>
      <c r="O30" s="131"/>
      <c r="P30" s="208"/>
      <c r="Q30" s="132"/>
    </row>
    <row r="31" spans="1:17" s="66" customFormat="1" ht="15">
      <c r="A31" s="533" t="s">
        <v>162</v>
      </c>
      <c r="B31" s="533"/>
      <c r="C31" s="533"/>
      <c r="D31" s="533"/>
      <c r="E31" s="245"/>
      <c r="F31" s="246"/>
      <c r="G31" s="246"/>
      <c r="H31" s="247">
        <v>0.2</v>
      </c>
      <c r="I31" s="248">
        <f>H31*E8</f>
        <v>0</v>
      </c>
      <c r="J31" s="248">
        <f>IF(I10=1,I31*'Mode d''emploi'!D29,I31*'Mode d''emploi'!D28)</f>
        <v>0</v>
      </c>
      <c r="K31" s="224" t="s">
        <v>232</v>
      </c>
      <c r="L31" s="225"/>
      <c r="M31" s="226"/>
      <c r="N31" s="117"/>
      <c r="O31" s="131"/>
      <c r="P31" s="208"/>
      <c r="Q31" s="132"/>
    </row>
    <row r="32" spans="1:17" s="66" customFormat="1" ht="15">
      <c r="A32" s="533" t="s">
        <v>165</v>
      </c>
      <c r="B32" s="533"/>
      <c r="C32" s="533"/>
      <c r="D32" s="533"/>
      <c r="E32" s="251" t="s">
        <v>166</v>
      </c>
      <c r="F32" s="257" t="s">
        <v>159</v>
      </c>
      <c r="G32" s="257"/>
      <c r="H32" s="253" t="s">
        <v>166</v>
      </c>
      <c r="I32" s="370"/>
      <c r="J32" s="370"/>
      <c r="K32" s="224" t="s">
        <v>160</v>
      </c>
      <c r="L32" s="225"/>
      <c r="M32" s="226"/>
      <c r="N32" s="117"/>
      <c r="O32" s="131"/>
      <c r="P32" s="208"/>
      <c r="Q32" s="132"/>
    </row>
    <row r="33" spans="1:17" s="66" customFormat="1" ht="15">
      <c r="A33" s="530" t="s">
        <v>167</v>
      </c>
      <c r="B33" s="530"/>
      <c r="C33" s="530"/>
      <c r="D33" s="530"/>
      <c r="E33" s="256"/>
      <c r="F33" s="257"/>
      <c r="G33" s="257"/>
      <c r="H33" s="258"/>
      <c r="I33" s="371"/>
      <c r="J33" s="371"/>
      <c r="K33" s="224"/>
      <c r="L33" s="225"/>
      <c r="M33" s="226"/>
      <c r="N33" s="117"/>
      <c r="O33" s="131"/>
      <c r="P33" s="208"/>
      <c r="Q33" s="132"/>
    </row>
    <row r="34" spans="1:17" s="66" customFormat="1" ht="15">
      <c r="A34" s="537"/>
      <c r="B34" s="537"/>
      <c r="C34" s="537"/>
      <c r="D34" s="537"/>
      <c r="E34" s="256"/>
      <c r="F34" s="257"/>
      <c r="G34" s="257"/>
      <c r="H34" s="258"/>
      <c r="I34" s="372"/>
      <c r="J34" s="372"/>
      <c r="K34" s="246"/>
      <c r="L34" s="263"/>
      <c r="M34" s="226"/>
      <c r="N34" s="117"/>
      <c r="O34" s="131"/>
      <c r="P34" s="208"/>
      <c r="Q34" s="132"/>
    </row>
    <row r="35" spans="1:17" s="66" customFormat="1" ht="15">
      <c r="A35" s="537"/>
      <c r="B35" s="537"/>
      <c r="C35" s="537"/>
      <c r="D35" s="537"/>
      <c r="E35" s="256"/>
      <c r="F35" s="257"/>
      <c r="G35" s="257"/>
      <c r="H35" s="258"/>
      <c r="I35" s="372"/>
      <c r="J35" s="372"/>
      <c r="K35" s="246"/>
      <c r="L35" s="263"/>
      <c r="M35" s="226"/>
      <c r="N35" s="117"/>
      <c r="O35" s="131"/>
      <c r="P35" s="208"/>
      <c r="Q35" s="132"/>
    </row>
    <row r="36" spans="1:17" s="66" customFormat="1" ht="15">
      <c r="A36" s="373"/>
      <c r="B36" s="374"/>
      <c r="C36" s="374"/>
      <c r="D36" s="374"/>
      <c r="E36" s="375"/>
      <c r="F36" s="257"/>
      <c r="G36" s="257"/>
      <c r="H36" s="258"/>
      <c r="I36" s="372"/>
      <c r="J36" s="301"/>
      <c r="K36" s="246"/>
      <c r="L36" s="263"/>
      <c r="M36" s="226"/>
      <c r="N36" s="117"/>
      <c r="O36" s="131"/>
      <c r="P36" s="208"/>
      <c r="Q36" s="132"/>
    </row>
    <row r="37" spans="1:17" s="66" customFormat="1" ht="15">
      <c r="A37" s="376" t="s">
        <v>168</v>
      </c>
      <c r="B37" s="377"/>
      <c r="C37" s="377"/>
      <c r="D37" s="378"/>
      <c r="E37" s="266"/>
      <c r="F37" s="267"/>
      <c r="G37" s="267"/>
      <c r="H37" s="268"/>
      <c r="I37" s="267"/>
      <c r="J37" s="267"/>
      <c r="K37" s="267"/>
      <c r="L37" s="267"/>
      <c r="M37" s="269"/>
      <c r="N37" s="117"/>
      <c r="O37" s="131"/>
      <c r="P37" s="208"/>
      <c r="Q37" s="132"/>
    </row>
    <row r="38" spans="1:17" s="66" customFormat="1" ht="15">
      <c r="A38" s="544" t="s">
        <v>33</v>
      </c>
      <c r="B38" s="544"/>
      <c r="C38" s="544"/>
      <c r="D38" s="544"/>
      <c r="E38" s="270"/>
      <c r="F38" s="271"/>
      <c r="G38" s="271"/>
      <c r="H38" s="272"/>
      <c r="I38" s="213"/>
      <c r="J38" s="213"/>
      <c r="K38" s="213"/>
      <c r="L38" s="213"/>
      <c r="M38" s="273"/>
      <c r="N38" s="117"/>
      <c r="O38" s="131"/>
      <c r="P38" s="208"/>
      <c r="Q38" s="132"/>
    </row>
    <row r="39" spans="1:13" s="66" customFormat="1" ht="15">
      <c r="A39" s="532" t="s">
        <v>233</v>
      </c>
      <c r="B39" s="532"/>
      <c r="C39" s="532"/>
      <c r="D39" s="532"/>
      <c r="E39" s="274"/>
      <c r="F39" s="275"/>
      <c r="G39" s="275"/>
      <c r="H39" s="276">
        <v>0.05</v>
      </c>
      <c r="I39" s="222">
        <f>E3*H39</f>
        <v>0</v>
      </c>
      <c r="J39" s="277">
        <f>I39*'Mode d''emploi'!D28</f>
        <v>0</v>
      </c>
      <c r="K39" s="224" t="s">
        <v>170</v>
      </c>
      <c r="L39" s="225"/>
      <c r="M39" s="264"/>
    </row>
    <row r="40" spans="1:13" s="250" customFormat="1" ht="15">
      <c r="A40" s="532" t="s">
        <v>171</v>
      </c>
      <c r="B40" s="532"/>
      <c r="C40" s="532"/>
      <c r="D40" s="532"/>
      <c r="E40" s="274"/>
      <c r="F40" s="275"/>
      <c r="G40" s="275"/>
      <c r="H40" s="276">
        <v>0.02</v>
      </c>
      <c r="I40" s="278">
        <f>IF(I10=1,H40*(E5+E6+E7),0)</f>
        <v>0</v>
      </c>
      <c r="J40" s="277">
        <f>IF(I10=1,I40*'Mode d''emploi'!D29,I40*'Mode d''emploi'!D28)</f>
        <v>0</v>
      </c>
      <c r="K40" s="224" t="s">
        <v>172</v>
      </c>
      <c r="L40" s="225" t="s">
        <v>173</v>
      </c>
      <c r="M40" s="265"/>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66" customFormat="1" ht="15">
      <c r="A42" s="532" t="s">
        <v>176</v>
      </c>
      <c r="B42" s="532"/>
      <c r="C42" s="532"/>
      <c r="D42" s="532"/>
      <c r="E42" s="274"/>
      <c r="F42" s="275"/>
      <c r="G42" s="275"/>
      <c r="H42" s="276">
        <v>0.01</v>
      </c>
      <c r="I42" s="222">
        <f>IF(I10=1,H42*(E5+E6+E7),0)</f>
        <v>0</v>
      </c>
      <c r="J42" s="277">
        <f>IF(I10=1,I42*'Mode d''emploi'!D29,I42*'Mode d''emploi'!D28)</f>
        <v>0</v>
      </c>
      <c r="K42" s="224" t="s">
        <v>234</v>
      </c>
      <c r="L42" s="225" t="s">
        <v>173</v>
      </c>
      <c r="M42" s="264"/>
    </row>
    <row r="43" spans="1:13" s="66" customFormat="1" ht="15">
      <c r="A43" s="541" t="s">
        <v>235</v>
      </c>
      <c r="B43" s="541"/>
      <c r="C43" s="541"/>
      <c r="D43" s="541"/>
      <c r="E43" s="274"/>
      <c r="F43" s="275"/>
      <c r="G43" s="275"/>
      <c r="H43" s="251">
        <v>0.01</v>
      </c>
      <c r="I43" s="229">
        <f>IF(I10=1,H43*(E5+E6+E7),0)</f>
        <v>0</v>
      </c>
      <c r="J43" s="277">
        <f>IF(I10=1,I43*'Mode d''emploi'!D29,I43*'Mode d''emploi'!D28)</f>
        <v>0</v>
      </c>
      <c r="K43" s="224" t="s">
        <v>234</v>
      </c>
      <c r="L43" s="225" t="s">
        <v>173</v>
      </c>
      <c r="M43" s="264"/>
    </row>
    <row r="44" spans="1:13" s="66" customFormat="1" ht="15">
      <c r="A44" s="545" t="s">
        <v>34</v>
      </c>
      <c r="B44" s="545"/>
      <c r="C44" s="545"/>
      <c r="D44" s="545"/>
      <c r="E44" s="282"/>
      <c r="F44" s="235"/>
      <c r="G44" s="235"/>
      <c r="H44" s="283"/>
      <c r="I44" s="235"/>
      <c r="J44" s="235"/>
      <c r="K44" s="235"/>
      <c r="L44" s="235"/>
      <c r="M44" s="284"/>
    </row>
    <row r="45" spans="1:13" s="66" customFormat="1" ht="15">
      <c r="A45" s="532" t="s">
        <v>179</v>
      </c>
      <c r="B45" s="532"/>
      <c r="C45" s="532"/>
      <c r="D45" s="532"/>
      <c r="E45" s="224"/>
      <c r="F45" s="224"/>
      <c r="G45" s="224"/>
      <c r="H45" s="276">
        <v>0.02</v>
      </c>
      <c r="I45" s="222">
        <f>H45*E3</f>
        <v>0</v>
      </c>
      <c r="J45" s="277">
        <f>I45*'Mode d''emploi'!D28</f>
        <v>0</v>
      </c>
      <c r="K45" s="224" t="s">
        <v>236</v>
      </c>
      <c r="L45" s="225"/>
      <c r="M45" s="264"/>
    </row>
    <row r="46" spans="1:13" s="66" customFormat="1" ht="15">
      <c r="A46" s="532" t="s">
        <v>237</v>
      </c>
      <c r="B46" s="532"/>
      <c r="C46" s="532"/>
      <c r="D46" s="532"/>
      <c r="E46" s="224"/>
      <c r="F46" s="224"/>
      <c r="G46" s="224"/>
      <c r="H46" s="251">
        <v>0.02</v>
      </c>
      <c r="I46" s="229">
        <f>IF(I10=0,(E5+E6+E7)*H46,0)</f>
        <v>0</v>
      </c>
      <c r="J46" s="285">
        <f>IF(I10=1,I46*'Mode d''emploi'!D29,I46*'Mode d''emploi'!D28)</f>
        <v>0</v>
      </c>
      <c r="K46" s="224" t="s">
        <v>182</v>
      </c>
      <c r="L46" s="225"/>
      <c r="M46" s="264"/>
    </row>
    <row r="47" spans="1:13" s="66" customFormat="1" ht="15">
      <c r="A47" s="545" t="s">
        <v>35</v>
      </c>
      <c r="B47" s="545"/>
      <c r="C47" s="545"/>
      <c r="D47" s="545"/>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H48*E11</f>
        <v>0</v>
      </c>
      <c r="J48" s="290">
        <f>(F11*H48*'Mode d''emploi'!D28)+('Mode d''emploi'!D29*F8*'Coûts_gains variables_ Dom1'!H48)</f>
        <v>0</v>
      </c>
      <c r="K48" s="379" t="s">
        <v>184</v>
      </c>
      <c r="L48" s="291"/>
      <c r="M48" s="264"/>
    </row>
    <row r="49" spans="1:13" s="66" customFormat="1" ht="15">
      <c r="A49" s="532" t="s">
        <v>185</v>
      </c>
      <c r="B49" s="532"/>
      <c r="C49" s="532"/>
      <c r="D49" s="532"/>
      <c r="E49" s="224"/>
      <c r="F49" s="224"/>
      <c r="G49" s="224"/>
      <c r="H49" s="251">
        <v>0.02</v>
      </c>
      <c r="I49" s="222">
        <f>H49*E6</f>
        <v>0</v>
      </c>
      <c r="J49" s="277">
        <f>IF(I10=1,I49*'Mode d''emploi'!D29,I49*'Mode d''emploi'!D29)</f>
        <v>0</v>
      </c>
      <c r="K49" s="288" t="s">
        <v>182</v>
      </c>
      <c r="L49" s="225"/>
      <c r="M49" s="264"/>
    </row>
    <row r="50" spans="1:13" s="250" customFormat="1" ht="15">
      <c r="A50" s="545" t="s">
        <v>36</v>
      </c>
      <c r="B50" s="545"/>
      <c r="C50" s="545"/>
      <c r="D50" s="545"/>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160</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238</v>
      </c>
      <c r="L52" s="291"/>
      <c r="M52" s="264"/>
    </row>
    <row r="53" spans="1:13" s="250" customFormat="1" ht="15">
      <c r="A53" s="532" t="s">
        <v>191</v>
      </c>
      <c r="B53" s="532"/>
      <c r="C53" s="532"/>
      <c r="D53" s="532"/>
      <c r="E53" s="274"/>
      <c r="F53" s="274"/>
      <c r="G53" s="274"/>
      <c r="H53" s="247">
        <v>0.005</v>
      </c>
      <c r="I53" s="222">
        <f>E6*H53</f>
        <v>0</v>
      </c>
      <c r="J53" s="290">
        <f>I53*'Mode d''emploi'!D29</f>
        <v>0</v>
      </c>
      <c r="K53" s="224" t="s">
        <v>160</v>
      </c>
      <c r="L53" s="225"/>
      <c r="M53" s="265"/>
    </row>
    <row r="54" spans="1:13" s="66" customFormat="1" ht="15">
      <c r="A54" s="532" t="s">
        <v>193</v>
      </c>
      <c r="B54" s="532"/>
      <c r="C54" s="532"/>
      <c r="D54" s="532"/>
      <c r="E54" s="274"/>
      <c r="F54" s="274"/>
      <c r="G54" s="274"/>
      <c r="H54" s="298">
        <v>0.02</v>
      </c>
      <c r="I54" s="229">
        <f>H54*L3*L2*F11</f>
        <v>0</v>
      </c>
      <c r="J54" s="290">
        <f>I54*'Mode d''emploi'!D30</f>
        <v>0</v>
      </c>
      <c r="K54" s="224" t="s">
        <v>239</v>
      </c>
      <c r="L54" s="225"/>
      <c r="M54" s="264"/>
    </row>
    <row r="55" spans="1:13" s="66" customFormat="1" ht="15">
      <c r="A55" s="541"/>
      <c r="B55" s="541"/>
      <c r="C55" s="541"/>
      <c r="D55" s="541"/>
      <c r="E55" s="224"/>
      <c r="F55" s="224"/>
      <c r="G55" s="224"/>
      <c r="H55" s="299"/>
      <c r="I55" s="246"/>
      <c r="J55" s="263"/>
      <c r="K55" s="224"/>
      <c r="L55" s="225"/>
      <c r="M55" s="264"/>
    </row>
    <row r="56" spans="1:13" s="66" customFormat="1" ht="15">
      <c r="A56" s="530" t="s">
        <v>37</v>
      </c>
      <c r="B56" s="530"/>
      <c r="C56" s="530"/>
      <c r="D56" s="530"/>
      <c r="E56" s="282"/>
      <c r="F56" s="235"/>
      <c r="G56" s="235"/>
      <c r="H56" s="283"/>
      <c r="I56" s="236"/>
      <c r="J56" s="236"/>
      <c r="K56" s="236"/>
      <c r="L56" s="236"/>
      <c r="M56" s="284"/>
    </row>
    <row r="57" spans="1:13" s="66" customFormat="1" ht="15">
      <c r="A57" s="541" t="s">
        <v>195</v>
      </c>
      <c r="B57" s="541"/>
      <c r="C57" s="541"/>
      <c r="D57" s="541"/>
      <c r="E57" s="288"/>
      <c r="F57" s="288"/>
      <c r="G57" s="288"/>
      <c r="H57" s="247">
        <v>0.02</v>
      </c>
      <c r="I57" s="222">
        <f>H57*E6</f>
        <v>0</v>
      </c>
      <c r="J57" s="277">
        <f>IF(I10=1,0,I57*'Mode d''emploi'!D28)</f>
        <v>0</v>
      </c>
      <c r="K57" s="288" t="s">
        <v>196</v>
      </c>
      <c r="L57" s="225"/>
      <c r="M57" s="264"/>
    </row>
    <row r="58" spans="1:13" s="66" customFormat="1" ht="15">
      <c r="A58" s="541" t="s">
        <v>197</v>
      </c>
      <c r="B58" s="541"/>
      <c r="C58" s="541"/>
      <c r="D58" s="541"/>
      <c r="E58" s="288"/>
      <c r="F58" s="288"/>
      <c r="G58" s="288"/>
      <c r="H58" s="300" t="s">
        <v>198</v>
      </c>
      <c r="I58" s="222"/>
      <c r="J58" s="277"/>
      <c r="K58" s="288" t="s">
        <v>196</v>
      </c>
      <c r="L58" s="225"/>
      <c r="M58" s="264"/>
    </row>
    <row r="59" spans="1:13" s="66" customFormat="1" ht="15">
      <c r="A59" s="532" t="s">
        <v>199</v>
      </c>
      <c r="B59" s="532"/>
      <c r="C59" s="532"/>
      <c r="D59" s="532"/>
      <c r="E59" s="296"/>
      <c r="F59" s="288"/>
      <c r="G59" s="288"/>
      <c r="H59" s="247">
        <v>0.05</v>
      </c>
      <c r="I59" s="222">
        <f>H59*E8</f>
        <v>0</v>
      </c>
      <c r="J59" s="277">
        <f>I59*'Mode d''emploi'!D29</f>
        <v>0</v>
      </c>
      <c r="K59" s="224" t="s">
        <v>240</v>
      </c>
      <c r="L59" s="225"/>
      <c r="M59" s="264"/>
    </row>
    <row r="60" spans="1:13" s="66" customFormat="1" ht="15">
      <c r="A60" s="532" t="s">
        <v>241</v>
      </c>
      <c r="B60" s="532"/>
      <c r="C60" s="532"/>
      <c r="D60" s="532"/>
      <c r="E60" s="274"/>
      <c r="F60" s="274"/>
      <c r="G60" s="274"/>
      <c r="H60" s="276">
        <v>0.02</v>
      </c>
      <c r="I60" s="222">
        <f>E6*H60</f>
        <v>0</v>
      </c>
      <c r="J60" s="277">
        <f>IF(I10=1,0,I60*'Mode d''emploi'!D28)</f>
        <v>0</v>
      </c>
      <c r="K60" s="288" t="s">
        <v>182</v>
      </c>
      <c r="L60" s="225"/>
      <c r="M60" s="264"/>
    </row>
    <row r="61" spans="1:13" s="66" customFormat="1" ht="15">
      <c r="A61" s="532" t="s">
        <v>203</v>
      </c>
      <c r="B61" s="532"/>
      <c r="C61" s="532"/>
      <c r="D61" s="532"/>
      <c r="E61" s="274"/>
      <c r="F61" s="274"/>
      <c r="G61" s="274"/>
      <c r="H61" s="251">
        <v>0.05</v>
      </c>
      <c r="I61" s="222">
        <f>E9*H61</f>
        <v>0</v>
      </c>
      <c r="J61" s="277">
        <f>I61*'Mode d''emploi'!D28</f>
        <v>0</v>
      </c>
      <c r="K61" s="288" t="s">
        <v>242</v>
      </c>
      <c r="L61" s="225"/>
      <c r="M61" s="264"/>
    </row>
    <row r="62" spans="1:13" s="66" customFormat="1" ht="15">
      <c r="A62" s="530" t="s">
        <v>47</v>
      </c>
      <c r="B62" s="530"/>
      <c r="C62" s="530"/>
      <c r="D62" s="530"/>
      <c r="E62" s="274"/>
      <c r="F62" s="274"/>
      <c r="G62" s="274"/>
      <c r="H62" s="299"/>
      <c r="I62" s="224"/>
      <c r="J62" s="225"/>
      <c r="K62" s="224"/>
      <c r="L62" s="225"/>
      <c r="M62" s="264"/>
    </row>
    <row r="63" spans="1:13" s="66" customFormat="1" ht="15">
      <c r="A63" s="537"/>
      <c r="B63" s="537"/>
      <c r="C63" s="537"/>
      <c r="D63" s="537"/>
      <c r="E63" s="256"/>
      <c r="F63" s="257"/>
      <c r="G63" s="257"/>
      <c r="H63" s="258"/>
      <c r="I63" s="257"/>
      <c r="J63" s="301"/>
      <c r="K63" s="246"/>
      <c r="L63" s="263"/>
      <c r="M63" s="264"/>
    </row>
    <row r="64" spans="1:13" s="66" customFormat="1" ht="15">
      <c r="A64" s="537"/>
      <c r="B64" s="537"/>
      <c r="C64" s="537"/>
      <c r="D64" s="537"/>
      <c r="E64" s="256"/>
      <c r="F64" s="257"/>
      <c r="G64" s="257"/>
      <c r="H64" s="258"/>
      <c r="I64" s="257"/>
      <c r="J64" s="301"/>
      <c r="K64" s="246"/>
      <c r="L64" s="263"/>
      <c r="M64" s="264"/>
    </row>
    <row r="65" spans="1:17" s="66" customFormat="1" ht="15">
      <c r="A65" s="376" t="s">
        <v>205</v>
      </c>
      <c r="B65" s="380"/>
      <c r="C65" s="380"/>
      <c r="D65" s="381"/>
      <c r="E65" s="305"/>
      <c r="F65" s="306"/>
      <c r="G65" s="306"/>
      <c r="H65" s="307"/>
      <c r="I65" s="308"/>
      <c r="J65" s="308"/>
      <c r="K65" s="308"/>
      <c r="L65" s="308"/>
      <c r="M65" s="309"/>
      <c r="N65" s="117"/>
      <c r="O65" s="131"/>
      <c r="P65" s="208"/>
      <c r="Q65" s="132"/>
    </row>
    <row r="66" spans="1:17" s="66" customFormat="1" ht="15">
      <c r="A66" s="543" t="s">
        <v>42</v>
      </c>
      <c r="B66" s="543"/>
      <c r="C66" s="543"/>
      <c r="D66" s="543"/>
      <c r="E66" s="209"/>
      <c r="F66" s="213"/>
      <c r="G66" s="213"/>
      <c r="H66" s="310"/>
      <c r="I66" s="211"/>
      <c r="J66" s="211"/>
      <c r="K66" s="211"/>
      <c r="L66" s="211"/>
      <c r="M66" s="273"/>
      <c r="N66" s="117"/>
      <c r="O66" s="131"/>
      <c r="P66" s="208"/>
      <c r="Q66" s="132"/>
    </row>
    <row r="67" spans="1:13" s="66" customFormat="1" ht="15">
      <c r="A67" s="532" t="s">
        <v>206</v>
      </c>
      <c r="B67" s="532"/>
      <c r="C67" s="532"/>
      <c r="D67" s="532"/>
      <c r="E67" s="224"/>
      <c r="F67" s="224"/>
      <c r="G67" s="224"/>
      <c r="H67" s="247">
        <v>0.02</v>
      </c>
      <c r="I67" s="248">
        <f>E6*H67</f>
        <v>0</v>
      </c>
      <c r="J67" s="311">
        <f>IF(I10=1,0,I67*'Mode d''emploi'!D28)</f>
        <v>0</v>
      </c>
      <c r="K67" s="224" t="s">
        <v>182</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46"/>
      <c r="J70" s="382"/>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243</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243</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114</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122</v>
      </c>
      <c r="L77" s="225"/>
      <c r="M77" s="264"/>
    </row>
    <row r="78" spans="1:13" s="66" customFormat="1" ht="15">
      <c r="A78" s="530" t="s">
        <v>45</v>
      </c>
      <c r="B78" s="530"/>
      <c r="C78" s="530"/>
      <c r="D78" s="530"/>
      <c r="E78" s="234"/>
      <c r="F78" s="236"/>
      <c r="G78" s="236"/>
      <c r="H78" s="318"/>
      <c r="I78" s="235"/>
      <c r="J78" s="235"/>
      <c r="K78" s="235"/>
      <c r="L78" s="235"/>
      <c r="M78" s="284"/>
    </row>
    <row r="79" spans="1:13" s="66" customFormat="1" ht="15">
      <c r="A79" s="532" t="s">
        <v>225</v>
      </c>
      <c r="B79" s="532"/>
      <c r="C79" s="532"/>
      <c r="D79" s="532"/>
      <c r="E79" s="224"/>
      <c r="F79" s="224"/>
      <c r="G79" s="224"/>
      <c r="H79" s="276" t="s">
        <v>213</v>
      </c>
      <c r="I79" s="246"/>
      <c r="J79" s="263"/>
      <c r="K79" s="224"/>
      <c r="L79" s="225"/>
      <c r="M79" s="264"/>
    </row>
    <row r="80" spans="1:13" s="66" customFormat="1" ht="15">
      <c r="A80" s="532" t="s">
        <v>226</v>
      </c>
      <c r="B80" s="532"/>
      <c r="C80" s="532"/>
      <c r="D80" s="532"/>
      <c r="E80" s="224"/>
      <c r="F80" s="224"/>
      <c r="G80" s="224"/>
      <c r="H80" s="276" t="s">
        <v>213</v>
      </c>
      <c r="I80" s="246"/>
      <c r="J80" s="263"/>
      <c r="K80" s="224"/>
      <c r="L80" s="225"/>
      <c r="M80" s="264"/>
    </row>
    <row r="81" spans="1:13" s="66" customFormat="1" ht="15">
      <c r="A81" s="530" t="s">
        <v>46</v>
      </c>
      <c r="B81" s="530"/>
      <c r="C81" s="530"/>
      <c r="D81" s="530"/>
      <c r="E81" s="234"/>
      <c r="F81" s="236"/>
      <c r="G81" s="236"/>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t="s">
        <v>126</v>
      </c>
      <c r="L82" s="225"/>
      <c r="M82" s="264"/>
    </row>
    <row r="83" spans="1:13" s="66" customFormat="1" ht="15">
      <c r="A83" s="530" t="s">
        <v>47</v>
      </c>
      <c r="B83" s="530"/>
      <c r="C83" s="530"/>
      <c r="D83" s="530"/>
      <c r="E83" s="274"/>
      <c r="F83" s="274"/>
      <c r="G83" s="274"/>
      <c r="H83" s="299"/>
      <c r="I83" s="224"/>
      <c r="J83" s="225"/>
      <c r="K83" s="224"/>
      <c r="L83" s="225"/>
      <c r="M83" s="264"/>
    </row>
    <row r="84" spans="1:13" s="66" customFormat="1" ht="15">
      <c r="A84" s="542"/>
      <c r="B84" s="542"/>
      <c r="C84" s="542"/>
      <c r="D84" s="542"/>
      <c r="E84" s="256"/>
      <c r="F84" s="257"/>
      <c r="G84" s="257"/>
      <c r="H84" s="256"/>
      <c r="I84" s="257"/>
      <c r="J84" s="301"/>
      <c r="K84" s="246"/>
      <c r="L84" s="263"/>
      <c r="M84" s="264"/>
    </row>
    <row r="85" spans="1:13" s="66" customFormat="1" ht="15">
      <c r="A85" s="542"/>
      <c r="B85" s="542"/>
      <c r="C85" s="542"/>
      <c r="D85" s="542"/>
      <c r="E85" s="256"/>
      <c r="F85" s="257"/>
      <c r="G85" s="257"/>
      <c r="H85" s="256"/>
      <c r="I85" s="257"/>
      <c r="J85" s="301"/>
      <c r="K85" s="246"/>
      <c r="L85" s="263"/>
      <c r="M85" s="264"/>
    </row>
    <row r="86" spans="1:13" s="66" customFormat="1" ht="15">
      <c r="A86" s="542"/>
      <c r="B86" s="542"/>
      <c r="C86" s="542"/>
      <c r="D86" s="542"/>
      <c r="E86" s="319"/>
      <c r="F86" s="320"/>
      <c r="G86" s="320"/>
      <c r="H86" s="319"/>
      <c r="I86" s="320"/>
      <c r="J86" s="321"/>
      <c r="K86" s="322"/>
      <c r="L86" s="323"/>
      <c r="M86" s="324"/>
    </row>
    <row r="87" spans="1:17" s="66" customFormat="1" ht="12.75">
      <c r="A87" s="117"/>
      <c r="B87" s="117"/>
      <c r="C87" s="117"/>
      <c r="D87" s="117"/>
      <c r="E87" s="117"/>
      <c r="F87" s="117"/>
      <c r="G87" s="117"/>
      <c r="M87" s="117"/>
      <c r="N87" s="117"/>
      <c r="O87" s="131"/>
      <c r="P87" s="208"/>
      <c r="Q87" s="132"/>
    </row>
    <row r="88" spans="1:17" s="66" customFormat="1" ht="12.75">
      <c r="A88" s="116"/>
      <c r="B88" s="117"/>
      <c r="C88" s="117"/>
      <c r="D88" s="117"/>
      <c r="E88" s="117"/>
      <c r="F88" s="117"/>
      <c r="G88" s="117"/>
      <c r="H88" s="117"/>
      <c r="I88" s="117"/>
      <c r="J88" s="117"/>
      <c r="K88" s="117"/>
      <c r="L88" s="117"/>
      <c r="M88" s="117"/>
      <c r="N88" s="117"/>
      <c r="O88" s="131"/>
      <c r="P88" s="208"/>
      <c r="Q88" s="132"/>
    </row>
    <row r="89" spans="1:20" s="66" customFormat="1" ht="12.75">
      <c r="A89" s="63"/>
      <c r="B89" s="64"/>
      <c r="C89" s="64"/>
      <c r="D89" s="64"/>
      <c r="E89" s="64"/>
      <c r="F89" s="64"/>
      <c r="G89" s="64"/>
      <c r="H89" s="64"/>
      <c r="I89" s="64"/>
      <c r="J89" s="64"/>
      <c r="K89" s="64"/>
      <c r="L89" s="64"/>
      <c r="O89" s="121"/>
      <c r="P89" s="117"/>
      <c r="Q89" s="117"/>
      <c r="R89" s="117"/>
      <c r="T89" s="121"/>
    </row>
    <row r="90" spans="1:20" s="66" customFormat="1" ht="12.75">
      <c r="A90" s="63"/>
      <c r="B90" s="64"/>
      <c r="C90" s="64"/>
      <c r="D90" s="64"/>
      <c r="E90" s="64"/>
      <c r="F90" s="64"/>
      <c r="G90" s="64"/>
      <c r="H90" s="64"/>
      <c r="I90" s="64"/>
      <c r="J90" s="64"/>
      <c r="K90" s="64"/>
      <c r="L90" s="64"/>
      <c r="M90" s="117"/>
      <c r="N90" s="117"/>
      <c r="O90" s="130"/>
      <c r="P90" s="64"/>
      <c r="Q90" s="64"/>
      <c r="R90" s="64"/>
      <c r="S90" s="117"/>
      <c r="T90" s="130"/>
    </row>
  </sheetData>
  <mergeCells count="63">
    <mergeCell ref="A82:D82"/>
    <mergeCell ref="A83:D83"/>
    <mergeCell ref="A84:D86"/>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0:D60"/>
    <mergeCell ref="A61:D61"/>
    <mergeCell ref="A62:D62"/>
    <mergeCell ref="A63:D64"/>
    <mergeCell ref="A56:D56"/>
    <mergeCell ref="A57:D57"/>
    <mergeCell ref="A58:D58"/>
    <mergeCell ref="A59:D59"/>
    <mergeCell ref="A52:D52"/>
    <mergeCell ref="A53:D53"/>
    <mergeCell ref="A54:D54"/>
    <mergeCell ref="A55:D55"/>
    <mergeCell ref="A48:D48"/>
    <mergeCell ref="A49:D49"/>
    <mergeCell ref="A50:D50"/>
    <mergeCell ref="A51:D51"/>
    <mergeCell ref="A44:D44"/>
    <mergeCell ref="A45:D45"/>
    <mergeCell ref="A46:D46"/>
    <mergeCell ref="A47:D47"/>
    <mergeCell ref="A40:D40"/>
    <mergeCell ref="A41:D41"/>
    <mergeCell ref="A42:D42"/>
    <mergeCell ref="A43:D43"/>
    <mergeCell ref="A33:D33"/>
    <mergeCell ref="A34:D35"/>
    <mergeCell ref="A38:D38"/>
    <mergeCell ref="A39:D39"/>
    <mergeCell ref="A29:D29"/>
    <mergeCell ref="A30:D30"/>
    <mergeCell ref="A31:D31"/>
    <mergeCell ref="A32:D32"/>
    <mergeCell ref="A24:D24"/>
    <mergeCell ref="A25:D26"/>
    <mergeCell ref="A27:D27"/>
    <mergeCell ref="A28:D28"/>
    <mergeCell ref="A19:D19"/>
    <mergeCell ref="A20:D20"/>
    <mergeCell ref="A21:D21"/>
    <mergeCell ref="A22:D23"/>
    <mergeCell ref="A14:D14"/>
    <mergeCell ref="A15:D15"/>
    <mergeCell ref="A16:D16"/>
    <mergeCell ref="A17:D18"/>
  </mergeCells>
  <printOptions/>
  <pageMargins left="0.7480314960629921" right="0.7480314960629921" top="0" bottom="0.984251968503937" header="0.5118110236220472" footer="0.5118110236220472"/>
  <pageSetup horizontalDpi="300" verticalDpi="300" orientation="landscape" paperSize="9" scale="42" r:id="rId3"/>
  <legacyDrawing r:id="rId2"/>
</worksheet>
</file>

<file path=xl/worksheets/sheet8.xml><?xml version="1.0" encoding="utf-8"?>
<worksheet xmlns="http://schemas.openxmlformats.org/spreadsheetml/2006/main" xmlns:r="http://schemas.openxmlformats.org/officeDocument/2006/relationships">
  <dimension ref="A1:AW90"/>
  <sheetViews>
    <sheetView zoomScale="65" zoomScaleNormal="65" workbookViewId="0" topLeftCell="A16">
      <selection activeCell="K24" sqref="K24"/>
    </sheetView>
  </sheetViews>
  <sheetFormatPr defaultColWidth="11.421875" defaultRowHeight="12.75"/>
  <cols>
    <col min="1" max="1" width="2.7109375" style="63" customWidth="1"/>
    <col min="2" max="2" width="5.28125" style="64" customWidth="1"/>
    <col min="3" max="3" width="45.28125" style="64" customWidth="1"/>
    <col min="4" max="4" width="31.421875" style="64" customWidth="1"/>
    <col min="5" max="5" width="14.140625" style="64" customWidth="1"/>
    <col min="6" max="6" width="15.00390625" style="64" customWidth="1"/>
    <col min="7" max="7" width="12.421875" style="64" customWidth="1"/>
    <col min="8" max="8" width="26.421875" style="64" customWidth="1"/>
    <col min="9" max="9" width="13.28125" style="64" customWidth="1"/>
    <col min="10" max="10" width="15.7109375" style="64" customWidth="1"/>
    <col min="11" max="11" width="48.00390625" style="64" customWidth="1"/>
    <col min="12" max="12" width="64.57421875" style="64" customWidth="1"/>
    <col min="13" max="13" width="15.7109375" style="64" customWidth="1"/>
    <col min="14" max="14" width="0" style="64" hidden="1" customWidth="1"/>
    <col min="15" max="15" width="0" style="130" hidden="1" customWidth="1"/>
    <col min="16" max="16" width="0" style="64" hidden="1" customWidth="1"/>
    <col min="17" max="17" width="21.00390625" style="64" customWidth="1"/>
    <col min="18" max="18" width="41.140625" style="64" customWidth="1"/>
    <col min="19" max="19" width="24.28125" style="64" customWidth="1"/>
    <col min="20" max="20" width="75.7109375" style="130" customWidth="1"/>
    <col min="21" max="21" width="25.57421875" style="117" customWidth="1"/>
    <col min="22" max="22" width="93.140625" style="131" customWidth="1"/>
    <col min="23" max="23" width="12.00390625" style="117" customWidth="1"/>
    <col min="24" max="24" width="11.8515625" style="132" customWidth="1"/>
    <col min="25" max="25" width="61.140625" style="65" customWidth="1"/>
    <col min="26" max="26" width="7.8515625" style="65" customWidth="1"/>
    <col min="27" max="16384" width="11.421875" style="65" customWidth="1"/>
  </cols>
  <sheetData>
    <row r="1" spans="1:49" s="339" customFormat="1" ht="20.25">
      <c r="A1" s="133"/>
      <c r="B1" s="134"/>
      <c r="C1" s="135" t="s">
        <v>98</v>
      </c>
      <c r="D1" s="327"/>
      <c r="E1" s="328"/>
      <c r="F1" s="329" t="s">
        <v>229</v>
      </c>
      <c r="G1" s="330"/>
      <c r="H1" s="330"/>
      <c r="I1" s="331"/>
      <c r="J1" s="332"/>
      <c r="K1" s="333"/>
      <c r="L1" s="334"/>
      <c r="M1" s="335"/>
      <c r="N1" s="336"/>
      <c r="O1" s="337"/>
      <c r="P1" s="338"/>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16" s="66" customFormat="1" ht="15.75">
      <c r="A2" s="145"/>
      <c r="B2" s="146"/>
      <c r="C2" s="147" t="s">
        <v>99</v>
      </c>
      <c r="D2" s="340" t="s">
        <v>100</v>
      </c>
      <c r="E2" s="341" t="s">
        <v>101</v>
      </c>
      <c r="F2" s="149" t="s">
        <v>102</v>
      </c>
      <c r="G2" s="342"/>
      <c r="H2" s="151" t="s">
        <v>103</v>
      </c>
      <c r="I2" s="152">
        <v>0</v>
      </c>
      <c r="J2" s="153" t="s">
        <v>104</v>
      </c>
      <c r="K2" s="154" t="s">
        <v>230</v>
      </c>
      <c r="L2" s="155">
        <v>2</v>
      </c>
      <c r="M2" s="343" t="s">
        <v>104</v>
      </c>
      <c r="N2" s="344"/>
      <c r="O2" s="345" t="s">
        <v>104</v>
      </c>
      <c r="P2" s="132"/>
    </row>
    <row r="3" spans="1:16" s="66" customFormat="1" ht="15.75">
      <c r="A3" s="145"/>
      <c r="B3" s="146"/>
      <c r="C3" s="158" t="s">
        <v>106</v>
      </c>
      <c r="D3" s="159">
        <v>0.1</v>
      </c>
      <c r="E3" s="160">
        <f aca="true" t="shared" si="0" ref="E3:E11">D3*I$2</f>
        <v>0</v>
      </c>
      <c r="F3" s="150"/>
      <c r="G3" s="196"/>
      <c r="H3" s="151" t="s">
        <v>107</v>
      </c>
      <c r="I3" s="152">
        <v>0</v>
      </c>
      <c r="J3" s="153" t="s">
        <v>108</v>
      </c>
      <c r="K3" s="161" t="s">
        <v>109</v>
      </c>
      <c r="L3" s="162">
        <v>0.05</v>
      </c>
      <c r="M3" s="346"/>
      <c r="N3" s="347"/>
      <c r="O3" s="345" t="s">
        <v>113</v>
      </c>
      <c r="P3" s="132"/>
    </row>
    <row r="4" spans="1:16" s="66" customFormat="1" ht="15.75">
      <c r="A4" s="145"/>
      <c r="B4" s="146"/>
      <c r="C4" s="158" t="s">
        <v>111</v>
      </c>
      <c r="D4" s="159">
        <v>0.1</v>
      </c>
      <c r="E4" s="160">
        <f t="shared" si="0"/>
        <v>0</v>
      </c>
      <c r="F4" s="150"/>
      <c r="G4" s="196"/>
      <c r="H4" s="164" t="s">
        <v>112</v>
      </c>
      <c r="I4" s="165">
        <f>SUM(I5:I7)</f>
        <v>0</v>
      </c>
      <c r="J4" s="153" t="s">
        <v>113</v>
      </c>
      <c r="K4" s="166" t="s">
        <v>114</v>
      </c>
      <c r="L4" s="167">
        <v>0.05</v>
      </c>
      <c r="M4" s="346"/>
      <c r="N4" s="348"/>
      <c r="O4" s="345" t="s">
        <v>117</v>
      </c>
      <c r="P4" s="132"/>
    </row>
    <row r="5" spans="1:16" s="66" customFormat="1" ht="15.75">
      <c r="A5" s="145"/>
      <c r="B5" s="146"/>
      <c r="C5" s="168" t="s">
        <v>115</v>
      </c>
      <c r="D5" s="159">
        <v>0.15</v>
      </c>
      <c r="E5" s="160">
        <f t="shared" si="0"/>
        <v>0</v>
      </c>
      <c r="F5" s="150"/>
      <c r="G5" s="196"/>
      <c r="H5" s="169" t="s">
        <v>116</v>
      </c>
      <c r="I5" s="170">
        <v>0</v>
      </c>
      <c r="J5" s="153" t="s">
        <v>117</v>
      </c>
      <c r="K5" s="166" t="s">
        <v>118</v>
      </c>
      <c r="L5" s="167">
        <v>0.07</v>
      </c>
      <c r="M5" s="346"/>
      <c r="N5" s="349"/>
      <c r="O5" s="345" t="s">
        <v>121</v>
      </c>
      <c r="P5" s="132"/>
    </row>
    <row r="6" spans="1:16" s="66" customFormat="1" ht="15.75">
      <c r="A6" s="145"/>
      <c r="B6" s="146"/>
      <c r="C6" s="168" t="s">
        <v>120</v>
      </c>
      <c r="D6" s="159">
        <v>0.35</v>
      </c>
      <c r="E6" s="160">
        <f t="shared" si="0"/>
        <v>0</v>
      </c>
      <c r="F6" s="171"/>
      <c r="G6" s="196"/>
      <c r="H6" s="169"/>
      <c r="I6" s="172">
        <v>0</v>
      </c>
      <c r="J6" s="153" t="s">
        <v>121</v>
      </c>
      <c r="K6" s="166" t="s">
        <v>122</v>
      </c>
      <c r="L6" s="167">
        <v>0.03</v>
      </c>
      <c r="M6" s="346"/>
      <c r="N6" s="350"/>
      <c r="O6" s="345" t="s">
        <v>125</v>
      </c>
      <c r="P6" s="132"/>
    </row>
    <row r="7" spans="1:16" s="66" customFormat="1" ht="15.75">
      <c r="A7" s="145"/>
      <c r="B7" s="146"/>
      <c r="C7" s="168" t="s">
        <v>123</v>
      </c>
      <c r="D7" s="159">
        <v>0.07</v>
      </c>
      <c r="E7" s="160">
        <f t="shared" si="0"/>
        <v>0</v>
      </c>
      <c r="F7" s="174" t="s">
        <v>124</v>
      </c>
      <c r="G7" s="196"/>
      <c r="H7" s="175"/>
      <c r="I7" s="176">
        <v>0</v>
      </c>
      <c r="J7" s="153" t="s">
        <v>125</v>
      </c>
      <c r="K7" s="177" t="s">
        <v>126</v>
      </c>
      <c r="L7" s="178"/>
      <c r="M7" s="351"/>
      <c r="N7" s="348"/>
      <c r="O7" s="345" t="s">
        <v>117</v>
      </c>
      <c r="P7" s="132"/>
    </row>
    <row r="8" spans="1:16" s="66" customFormat="1" ht="15.75">
      <c r="A8" s="145"/>
      <c r="B8" s="146"/>
      <c r="C8" s="186" t="s">
        <v>231</v>
      </c>
      <c r="D8" s="159">
        <v>0.03</v>
      </c>
      <c r="E8" s="160">
        <f t="shared" si="0"/>
        <v>0</v>
      </c>
      <c r="F8" s="180">
        <f>SUM(E5:E8)*I10</f>
        <v>0</v>
      </c>
      <c r="G8" s="196"/>
      <c r="H8" s="181" t="s">
        <v>128</v>
      </c>
      <c r="I8" s="182"/>
      <c r="J8" s="153" t="s">
        <v>129</v>
      </c>
      <c r="K8" s="183"/>
      <c r="L8" s="352"/>
      <c r="M8" s="185"/>
      <c r="N8" s="353"/>
      <c r="O8" s="345"/>
      <c r="P8" s="132"/>
    </row>
    <row r="9" spans="1:16" s="66" customFormat="1" ht="15.75">
      <c r="A9" s="145"/>
      <c r="B9" s="146"/>
      <c r="C9" s="186" t="s">
        <v>130</v>
      </c>
      <c r="D9" s="159">
        <v>0.1</v>
      </c>
      <c r="E9" s="160">
        <f t="shared" si="0"/>
        <v>0</v>
      </c>
      <c r="F9" s="187"/>
      <c r="G9" s="196"/>
      <c r="H9" s="181" t="s">
        <v>131</v>
      </c>
      <c r="I9" s="188">
        <v>1</v>
      </c>
      <c r="J9" s="153" t="s">
        <v>132</v>
      </c>
      <c r="K9" s="150"/>
      <c r="L9" s="197"/>
      <c r="M9" s="354"/>
      <c r="N9" s="349"/>
      <c r="O9" s="345" t="s">
        <v>121</v>
      </c>
      <c r="P9" s="132"/>
    </row>
    <row r="10" spans="1:16" s="66" customFormat="1" ht="30">
      <c r="A10" s="145"/>
      <c r="B10" s="146"/>
      <c r="C10" s="158" t="s">
        <v>133</v>
      </c>
      <c r="D10" s="159">
        <v>0.1</v>
      </c>
      <c r="E10" s="160">
        <f t="shared" si="0"/>
        <v>0</v>
      </c>
      <c r="F10" s="174" t="s">
        <v>134</v>
      </c>
      <c r="G10" s="196"/>
      <c r="H10" s="190" t="s">
        <v>135</v>
      </c>
      <c r="I10" s="188">
        <v>1</v>
      </c>
      <c r="J10" s="191" t="s">
        <v>132</v>
      </c>
      <c r="K10" s="150"/>
      <c r="L10" s="197"/>
      <c r="M10" s="354"/>
      <c r="N10" s="350"/>
      <c r="O10" s="345" t="s">
        <v>125</v>
      </c>
      <c r="P10" s="132"/>
    </row>
    <row r="11" spans="1:16" s="66" customFormat="1" ht="15.75">
      <c r="A11" s="145"/>
      <c r="B11" s="146"/>
      <c r="C11" s="192" t="s">
        <v>136</v>
      </c>
      <c r="D11" s="159">
        <f>SUM(D3:D10)</f>
        <v>1</v>
      </c>
      <c r="E11" s="355">
        <f t="shared" si="0"/>
        <v>0</v>
      </c>
      <c r="F11" s="180">
        <f>E11-F8</f>
        <v>0</v>
      </c>
      <c r="G11" s="196"/>
      <c r="H11" s="356"/>
      <c r="I11" s="357"/>
      <c r="J11" s="358"/>
      <c r="K11" s="150"/>
      <c r="L11" s="359"/>
      <c r="M11" s="360"/>
      <c r="N11" s="131"/>
      <c r="O11" s="208"/>
      <c r="P11" s="132"/>
    </row>
    <row r="12" spans="1:16" s="66" customFormat="1" ht="15.75">
      <c r="A12" s="145"/>
      <c r="B12" s="146"/>
      <c r="C12" s="194"/>
      <c r="D12" s="195"/>
      <c r="E12" s="361"/>
      <c r="F12" s="362"/>
      <c r="G12" s="362"/>
      <c r="H12" s="363"/>
      <c r="I12" s="364"/>
      <c r="J12" s="199"/>
      <c r="K12" s="150"/>
      <c r="L12" s="359"/>
      <c r="M12" s="360"/>
      <c r="N12" s="131"/>
      <c r="O12" s="208"/>
      <c r="P12" s="132"/>
    </row>
    <row r="13" spans="1:14" s="66" customFormat="1" ht="15">
      <c r="A13" s="365" t="s">
        <v>137</v>
      </c>
      <c r="B13" s="366"/>
      <c r="C13" s="367"/>
      <c r="D13" s="368"/>
      <c r="E13" s="201" t="s">
        <v>138</v>
      </c>
      <c r="F13" s="202" t="s">
        <v>139</v>
      </c>
      <c r="G13" s="202" t="s">
        <v>140</v>
      </c>
      <c r="H13" s="203" t="s">
        <v>141</v>
      </c>
      <c r="I13" s="204" t="s">
        <v>139</v>
      </c>
      <c r="J13" s="205" t="s">
        <v>142</v>
      </c>
      <c r="K13" s="203" t="s">
        <v>143</v>
      </c>
      <c r="L13" s="206" t="s">
        <v>72</v>
      </c>
      <c r="M13" s="369"/>
      <c r="N13" s="132"/>
    </row>
    <row r="14" spans="1:17" s="66" customFormat="1" ht="15">
      <c r="A14" s="543" t="s">
        <v>144</v>
      </c>
      <c r="B14" s="543"/>
      <c r="C14" s="543"/>
      <c r="D14" s="543"/>
      <c r="E14" s="209"/>
      <c r="F14" s="210"/>
      <c r="G14" s="210"/>
      <c r="H14" s="211"/>
      <c r="I14" s="212"/>
      <c r="J14" s="213"/>
      <c r="K14" s="213"/>
      <c r="L14" s="213"/>
      <c r="M14" s="214"/>
      <c r="N14" s="117"/>
      <c r="O14" s="131"/>
      <c r="P14" s="208"/>
      <c r="Q14" s="132"/>
    </row>
    <row r="15" spans="1:17" s="66" customFormat="1" ht="15">
      <c r="A15" s="532" t="s">
        <v>145</v>
      </c>
      <c r="B15" s="532"/>
      <c r="C15" s="532"/>
      <c r="D15" s="532"/>
      <c r="E15" s="215">
        <v>1</v>
      </c>
      <c r="F15" s="222">
        <f>I4*E15/'Mode d''emploi'!F28</f>
        <v>0</v>
      </c>
      <c r="G15" s="222">
        <f>IF(I9=1,F15*'Mode d''emploi'!D31,F15*'Mode d''emploi'!D28)</f>
        <v>0</v>
      </c>
      <c r="H15" s="215">
        <v>1</v>
      </c>
      <c r="I15" s="222">
        <f>I4*H15/'Mode d''emploi'!F28</f>
        <v>0</v>
      </c>
      <c r="J15" s="222">
        <f>I15*'Mode d''emploi'!D28</f>
        <v>0</v>
      </c>
      <c r="K15" s="224" t="s">
        <v>146</v>
      </c>
      <c r="L15" s="225" t="s">
        <v>147</v>
      </c>
      <c r="M15" s="226"/>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2">
        <f>IF(I10=1,I16*'Mode d''emploi'!D29,I16*'Mode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2">
        <f>IF(I10=1,I17*'Mode d''emploi'!D29,I17*'Mode d''emploi'!D28)</f>
        <v>0</v>
      </c>
      <c r="K17" s="224"/>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2">
        <f>IF(I10=1,I18*'Mode d''emploi'!D29,I18*'Mode d''emploi'!D28)</f>
        <v>0</v>
      </c>
      <c r="K18" s="224"/>
      <c r="L18" s="225"/>
      <c r="M18" s="226"/>
      <c r="N18" s="117"/>
      <c r="O18" s="131"/>
      <c r="P18" s="208"/>
      <c r="Q18" s="132"/>
    </row>
    <row r="19" spans="1:17" s="66" customFormat="1" ht="15">
      <c r="A19" s="532" t="s">
        <v>149</v>
      </c>
      <c r="B19" s="532"/>
      <c r="C19" s="532"/>
      <c r="D19" s="532"/>
      <c r="E19" s="228">
        <v>1</v>
      </c>
      <c r="F19" s="222">
        <f>I4*E19/'Mode d''emploi'!F28</f>
        <v>0</v>
      </c>
      <c r="G19" s="222">
        <f>IF(I9=1,F19*'Mode d''emploi'!D31,F19*'Mode d''emploi'!D28)</f>
        <v>0</v>
      </c>
      <c r="H19" s="228">
        <v>2</v>
      </c>
      <c r="I19" s="222">
        <f>I4*H19/'Mode d''emploi'!F28</f>
        <v>0</v>
      </c>
      <c r="J19" s="222">
        <f>I19*'Mode d''emploi'!D28</f>
        <v>0</v>
      </c>
      <c r="K19" s="224" t="s">
        <v>146</v>
      </c>
      <c r="L19" s="225"/>
      <c r="M19" s="226"/>
      <c r="N19" s="117"/>
      <c r="O19" s="131"/>
      <c r="P19" s="208"/>
      <c r="Q19" s="132"/>
    </row>
    <row r="20" spans="1:17" s="66" customFormat="1" ht="15">
      <c r="A20" s="530" t="s">
        <v>150</v>
      </c>
      <c r="B20" s="530"/>
      <c r="C20" s="530"/>
      <c r="D20" s="530"/>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22">
        <f>E21*I8/'Mode d''emploi'!F28</f>
        <v>0</v>
      </c>
      <c r="G21" s="222">
        <f>IF(I9=1,F21*'Mode d''emploi'!D31,F21*'Mode d''emploi'!D28)</f>
        <v>0</v>
      </c>
      <c r="H21" s="238">
        <v>0.25</v>
      </c>
      <c r="I21" s="222">
        <f>H21*I8*I5/'Mode d''emploi'!F28</f>
        <v>0</v>
      </c>
      <c r="J21" s="222">
        <f>IF(I10=1,I21*'Mode d''emploi'!D29,I21*'Mode d''emploi'!D28)</f>
        <v>0</v>
      </c>
      <c r="K21" s="224" t="s">
        <v>152</v>
      </c>
      <c r="L21" s="225"/>
      <c r="M21" s="226"/>
      <c r="N21" s="117"/>
      <c r="O21" s="131"/>
      <c r="P21" s="208"/>
      <c r="Q21" s="132"/>
    </row>
    <row r="22" spans="1:17" s="66" customFormat="1" ht="15">
      <c r="A22" s="533"/>
      <c r="B22" s="533"/>
      <c r="C22" s="533"/>
      <c r="D22" s="533"/>
      <c r="E22" s="189"/>
      <c r="F22" s="189"/>
      <c r="G22" s="189"/>
      <c r="H22" s="239">
        <v>0.5</v>
      </c>
      <c r="I22" s="222">
        <f>H22*I8*I6/'Mode d''emploi'!F28</f>
        <v>0</v>
      </c>
      <c r="J22" s="222">
        <f>IF(I10=1,I22*'Mode d''emploi'!D29,I22*'Mode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2">
        <f>IF(I10=1,I23*'Mode d''emploi'!D29,I23*'Mode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2">
        <f>IF(I10=1,I24*'Mode d''emploi'!D29,I24*'Mode d''emploi'!D28)</f>
        <v>0</v>
      </c>
      <c r="K24" s="224" t="s">
        <v>152</v>
      </c>
      <c r="L24" s="225" t="s">
        <v>154</v>
      </c>
      <c r="M24" s="226"/>
      <c r="N24" s="117"/>
      <c r="O24" s="131"/>
      <c r="P24" s="208"/>
      <c r="Q24" s="132"/>
    </row>
    <row r="25" spans="1:17" s="66" customFormat="1" ht="15">
      <c r="A25" s="533"/>
      <c r="B25" s="533"/>
      <c r="C25" s="533"/>
      <c r="D25" s="533"/>
      <c r="E25" s="240">
        <v>0.25</v>
      </c>
      <c r="F25" s="222">
        <f>E25*I8*I6/'Mode d''emploi'!F28</f>
        <v>0</v>
      </c>
      <c r="G25" s="223">
        <f>IF(I9=1,F25*'Mode d''emploi'!D31,F25*'Mode d''emploi'!D28)</f>
        <v>0</v>
      </c>
      <c r="H25" s="241">
        <v>1</v>
      </c>
      <c r="I25" s="222">
        <f>H25*I8*I6/'Mode d''emploi'!F28</f>
        <v>0</v>
      </c>
      <c r="J25" s="222">
        <f>IF(I10=1,I25*'Mode d''emploi'!D29,I25*'Mode d''emploi'!D28)</f>
        <v>0</v>
      </c>
      <c r="K25" s="224"/>
      <c r="L25" s="225"/>
      <c r="M25" s="226"/>
      <c r="N25" s="117"/>
      <c r="O25" s="131"/>
      <c r="P25" s="208"/>
      <c r="Q25" s="132"/>
    </row>
    <row r="26" spans="1:17" s="66" customFormat="1" ht="15">
      <c r="A26" s="533"/>
      <c r="B26" s="533"/>
      <c r="C26" s="533"/>
      <c r="D26" s="533"/>
      <c r="E26" s="242">
        <v>0.5</v>
      </c>
      <c r="F26" s="222">
        <f>E26*I8*I7/'Mode d''emploi'!F28</f>
        <v>0</v>
      </c>
      <c r="G26" s="223">
        <f>IF(I9=1,F26*'Mode d''emploi'!D31,F26*'Mode d''emploi'!D28)</f>
        <v>0</v>
      </c>
      <c r="H26" s="243">
        <v>2</v>
      </c>
      <c r="I26" s="222">
        <f>H26*I8*I7/'Mode d''emploi'!F28</f>
        <v>0</v>
      </c>
      <c r="J26" s="222">
        <f>IF(I10=1,I26*'Mode d''emploi'!D29,I26*'Mode d''emploi'!D28)</f>
        <v>0</v>
      </c>
      <c r="K26" s="224"/>
      <c r="L26" s="225"/>
      <c r="M26" s="226"/>
      <c r="N26" s="117"/>
      <c r="O26" s="131"/>
      <c r="P26" s="208"/>
      <c r="Q26" s="132"/>
    </row>
    <row r="27" spans="1:17" s="66" customFormat="1" ht="15">
      <c r="A27" s="530" t="s">
        <v>155</v>
      </c>
      <c r="B27" s="530"/>
      <c r="C27" s="530"/>
      <c r="D27" s="530"/>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2">
        <f>IF(I10=1,I28*'Mode d''emploi'!D29,I28*'Mode d''emploi'!D28)</f>
        <v>0</v>
      </c>
      <c r="K28" s="224" t="s">
        <v>160</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8">
        <f>IF(I10=1,I29*'Mode d''emploi'!D29,I29*'Mode d''emploi'!D28)</f>
        <v>0</v>
      </c>
      <c r="K29" s="224" t="s">
        <v>160</v>
      </c>
      <c r="L29" s="225"/>
      <c r="M29" s="226"/>
      <c r="N29" s="117"/>
      <c r="O29" s="131"/>
      <c r="P29" s="208"/>
      <c r="Q29" s="132"/>
    </row>
    <row r="30" spans="1:17" s="66" customFormat="1" ht="15">
      <c r="A30" s="533" t="s">
        <v>161</v>
      </c>
      <c r="B30" s="533"/>
      <c r="C30" s="533"/>
      <c r="D30" s="533"/>
      <c r="E30" s="245" t="s">
        <v>159</v>
      </c>
      <c r="F30" s="246" t="s">
        <v>159</v>
      </c>
      <c r="G30" s="246"/>
      <c r="H30" s="247">
        <v>0.01</v>
      </c>
      <c r="I30" s="248">
        <f>E6*H30</f>
        <v>0</v>
      </c>
      <c r="J30" s="248">
        <f>IF(I10=1,I30*'Mode d''emploi'!D29,I30*'Mode d''emploi'!D28)</f>
        <v>0</v>
      </c>
      <c r="K30" s="224" t="s">
        <v>160</v>
      </c>
      <c r="L30" s="225"/>
      <c r="M30" s="226"/>
      <c r="N30" s="117"/>
      <c r="O30" s="131"/>
      <c r="P30" s="208"/>
      <c r="Q30" s="132"/>
    </row>
    <row r="31" spans="1:17" s="66" customFormat="1" ht="15">
      <c r="A31" s="533" t="s">
        <v>162</v>
      </c>
      <c r="B31" s="533"/>
      <c r="C31" s="533"/>
      <c r="D31" s="533"/>
      <c r="E31" s="245"/>
      <c r="F31" s="246"/>
      <c r="G31" s="246"/>
      <c r="H31" s="247">
        <v>0.2</v>
      </c>
      <c r="I31" s="248">
        <f>H31*E8</f>
        <v>0</v>
      </c>
      <c r="J31" s="248">
        <f>IF(I10=1,I31*'Mode d''emploi'!D29,I31*'Mode d''emploi'!D28)</f>
        <v>0</v>
      </c>
      <c r="K31" s="224" t="s">
        <v>232</v>
      </c>
      <c r="L31" s="225"/>
      <c r="M31" s="226"/>
      <c r="N31" s="117"/>
      <c r="O31" s="131"/>
      <c r="P31" s="208"/>
      <c r="Q31" s="132"/>
    </row>
    <row r="32" spans="1:17" s="66" customFormat="1" ht="15">
      <c r="A32" s="533" t="s">
        <v>165</v>
      </c>
      <c r="B32" s="533"/>
      <c r="C32" s="533"/>
      <c r="D32" s="533"/>
      <c r="E32" s="251" t="s">
        <v>166</v>
      </c>
      <c r="F32" s="257" t="s">
        <v>159</v>
      </c>
      <c r="G32" s="257"/>
      <c r="H32" s="253" t="s">
        <v>166</v>
      </c>
      <c r="I32" s="370"/>
      <c r="J32" s="370"/>
      <c r="K32" s="224" t="s">
        <v>160</v>
      </c>
      <c r="L32" s="225"/>
      <c r="M32" s="226"/>
      <c r="N32" s="117"/>
      <c r="O32" s="131"/>
      <c r="P32" s="208"/>
      <c r="Q32" s="132"/>
    </row>
    <row r="33" spans="1:17" s="66" customFormat="1" ht="15">
      <c r="A33" s="530" t="s">
        <v>167</v>
      </c>
      <c r="B33" s="530"/>
      <c r="C33" s="530"/>
      <c r="D33" s="530"/>
      <c r="E33" s="256"/>
      <c r="F33" s="257"/>
      <c r="G33" s="257"/>
      <c r="H33" s="258"/>
      <c r="I33" s="371"/>
      <c r="J33" s="371"/>
      <c r="K33" s="224"/>
      <c r="L33" s="225"/>
      <c r="M33" s="226"/>
      <c r="N33" s="117"/>
      <c r="O33" s="131"/>
      <c r="P33" s="208"/>
      <c r="Q33" s="132"/>
    </row>
    <row r="34" spans="1:17" s="66" customFormat="1" ht="15">
      <c r="A34" s="537"/>
      <c r="B34" s="537"/>
      <c r="C34" s="537"/>
      <c r="D34" s="537"/>
      <c r="E34" s="256"/>
      <c r="F34" s="257"/>
      <c r="G34" s="257"/>
      <c r="H34" s="258"/>
      <c r="I34" s="372"/>
      <c r="J34" s="372"/>
      <c r="K34" s="246"/>
      <c r="L34" s="263"/>
      <c r="M34" s="226"/>
      <c r="N34" s="117"/>
      <c r="O34" s="131"/>
      <c r="P34" s="208"/>
      <c r="Q34" s="132"/>
    </row>
    <row r="35" spans="1:17" s="66" customFormat="1" ht="15">
      <c r="A35" s="537"/>
      <c r="B35" s="537"/>
      <c r="C35" s="537"/>
      <c r="D35" s="537"/>
      <c r="E35" s="256"/>
      <c r="F35" s="257"/>
      <c r="G35" s="257"/>
      <c r="H35" s="258"/>
      <c r="I35" s="372"/>
      <c r="J35" s="372"/>
      <c r="K35" s="246"/>
      <c r="L35" s="263"/>
      <c r="M35" s="226"/>
      <c r="N35" s="117"/>
      <c r="O35" s="131"/>
      <c r="P35" s="208"/>
      <c r="Q35" s="132"/>
    </row>
    <row r="36" spans="1:17" s="66" customFormat="1" ht="15">
      <c r="A36" s="373"/>
      <c r="B36" s="374"/>
      <c r="C36" s="374"/>
      <c r="D36" s="374"/>
      <c r="E36" s="375"/>
      <c r="F36" s="257"/>
      <c r="G36" s="257"/>
      <c r="H36" s="258"/>
      <c r="I36" s="372"/>
      <c r="J36" s="301"/>
      <c r="K36" s="246"/>
      <c r="L36" s="263"/>
      <c r="M36" s="226"/>
      <c r="N36" s="117"/>
      <c r="O36" s="131"/>
      <c r="P36" s="208"/>
      <c r="Q36" s="132"/>
    </row>
    <row r="37" spans="1:17" s="66" customFormat="1" ht="15">
      <c r="A37" s="376" t="s">
        <v>168</v>
      </c>
      <c r="B37" s="377"/>
      <c r="C37" s="377"/>
      <c r="D37" s="378"/>
      <c r="E37" s="266"/>
      <c r="F37" s="267"/>
      <c r="G37" s="267"/>
      <c r="H37" s="268"/>
      <c r="I37" s="267"/>
      <c r="J37" s="267"/>
      <c r="K37" s="267"/>
      <c r="L37" s="267"/>
      <c r="M37" s="269"/>
      <c r="N37" s="117"/>
      <c r="O37" s="131"/>
      <c r="P37" s="208"/>
      <c r="Q37" s="132"/>
    </row>
    <row r="38" spans="1:17" s="66" customFormat="1" ht="15">
      <c r="A38" s="544" t="s">
        <v>33</v>
      </c>
      <c r="B38" s="544"/>
      <c r="C38" s="544"/>
      <c r="D38" s="544"/>
      <c r="E38" s="270"/>
      <c r="F38" s="271"/>
      <c r="G38" s="271"/>
      <c r="H38" s="272"/>
      <c r="I38" s="213"/>
      <c r="J38" s="213"/>
      <c r="K38" s="213"/>
      <c r="L38" s="213"/>
      <c r="M38" s="273"/>
      <c r="N38" s="117"/>
      <c r="O38" s="131"/>
      <c r="P38" s="208"/>
      <c r="Q38" s="132"/>
    </row>
    <row r="39" spans="1:13" s="66" customFormat="1" ht="15">
      <c r="A39" s="532" t="s">
        <v>233</v>
      </c>
      <c r="B39" s="532"/>
      <c r="C39" s="532"/>
      <c r="D39" s="532"/>
      <c r="E39" s="274"/>
      <c r="F39" s="275"/>
      <c r="G39" s="275"/>
      <c r="H39" s="276">
        <v>0.05</v>
      </c>
      <c r="I39" s="222">
        <f>E3*H39</f>
        <v>0</v>
      </c>
      <c r="J39" s="277">
        <f>I39*'Mode d''emploi'!D28</f>
        <v>0</v>
      </c>
      <c r="K39" s="224" t="s">
        <v>170</v>
      </c>
      <c r="L39" s="225"/>
      <c r="M39" s="264"/>
    </row>
    <row r="40" spans="1:13" s="250" customFormat="1" ht="15">
      <c r="A40" s="532" t="s">
        <v>171</v>
      </c>
      <c r="B40" s="532"/>
      <c r="C40" s="532"/>
      <c r="D40" s="532"/>
      <c r="E40" s="274"/>
      <c r="F40" s="275"/>
      <c r="G40" s="275"/>
      <c r="H40" s="276">
        <v>0.02</v>
      </c>
      <c r="I40" s="278">
        <f>IF(I10=1,H40*(E5+E6+E7),0)</f>
        <v>0</v>
      </c>
      <c r="J40" s="277">
        <f>IF(I10=1,I40*'Mode d''emploi'!D29,I40*'Mode d''emploi'!D28)</f>
        <v>0</v>
      </c>
      <c r="K40" s="224" t="s">
        <v>172</v>
      </c>
      <c r="L40" s="225" t="s">
        <v>173</v>
      </c>
      <c r="M40" s="265"/>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66" customFormat="1" ht="15">
      <c r="A42" s="532" t="s">
        <v>176</v>
      </c>
      <c r="B42" s="532"/>
      <c r="C42" s="532"/>
      <c r="D42" s="532"/>
      <c r="E42" s="274"/>
      <c r="F42" s="275"/>
      <c r="G42" s="275"/>
      <c r="H42" s="276">
        <v>0.01</v>
      </c>
      <c r="I42" s="222">
        <f>IF(I10=1,H42*(E5+E6+E7),0)</f>
        <v>0</v>
      </c>
      <c r="J42" s="277">
        <f>IF(I10=1,I42*'Mode d''emploi'!D29,I42*'Mode d''emploi'!D28)</f>
        <v>0</v>
      </c>
      <c r="K42" s="224" t="s">
        <v>234</v>
      </c>
      <c r="L42" s="225" t="s">
        <v>173</v>
      </c>
      <c r="M42" s="264"/>
    </row>
    <row r="43" spans="1:13" s="66" customFormat="1" ht="15">
      <c r="A43" s="541" t="s">
        <v>235</v>
      </c>
      <c r="B43" s="541"/>
      <c r="C43" s="541"/>
      <c r="D43" s="541"/>
      <c r="E43" s="274"/>
      <c r="F43" s="275"/>
      <c r="G43" s="275"/>
      <c r="H43" s="251">
        <v>0.01</v>
      </c>
      <c r="I43" s="229">
        <f>IF(I10=1,H43*(E5+E6+E7),0)</f>
        <v>0</v>
      </c>
      <c r="J43" s="277">
        <f>IF(I10=1,I43*'Mode d''emploi'!D29,I43*'Mode d''emploi'!D28)</f>
        <v>0</v>
      </c>
      <c r="K43" s="224" t="s">
        <v>234</v>
      </c>
      <c r="L43" s="225" t="s">
        <v>173</v>
      </c>
      <c r="M43" s="264"/>
    </row>
    <row r="44" spans="1:13" s="66" customFormat="1" ht="15">
      <c r="A44" s="545" t="s">
        <v>34</v>
      </c>
      <c r="B44" s="545"/>
      <c r="C44" s="545"/>
      <c r="D44" s="545"/>
      <c r="E44" s="282"/>
      <c r="F44" s="235"/>
      <c r="G44" s="235"/>
      <c r="H44" s="283"/>
      <c r="I44" s="235"/>
      <c r="J44" s="235"/>
      <c r="K44" s="235"/>
      <c r="L44" s="235"/>
      <c r="M44" s="284"/>
    </row>
    <row r="45" spans="1:13" s="66" customFormat="1" ht="15">
      <c r="A45" s="532" t="s">
        <v>179</v>
      </c>
      <c r="B45" s="532"/>
      <c r="C45" s="532"/>
      <c r="D45" s="532"/>
      <c r="E45" s="224"/>
      <c r="F45" s="224"/>
      <c r="G45" s="224"/>
      <c r="H45" s="276">
        <v>0.02</v>
      </c>
      <c r="I45" s="222">
        <f>H45*E3</f>
        <v>0</v>
      </c>
      <c r="J45" s="277">
        <f>I45*'Mode d''emploi'!D28</f>
        <v>0</v>
      </c>
      <c r="K45" s="224" t="s">
        <v>236</v>
      </c>
      <c r="L45" s="225"/>
      <c r="M45" s="264"/>
    </row>
    <row r="46" spans="1:13" s="66" customFormat="1" ht="15">
      <c r="A46" s="532" t="s">
        <v>237</v>
      </c>
      <c r="B46" s="532"/>
      <c r="C46" s="532"/>
      <c r="D46" s="532"/>
      <c r="E46" s="224"/>
      <c r="F46" s="224"/>
      <c r="G46" s="224"/>
      <c r="H46" s="251">
        <v>0.02</v>
      </c>
      <c r="I46" s="229">
        <f>IF(I10=0,(E5+E6+E7)*H46,0)</f>
        <v>0</v>
      </c>
      <c r="J46" s="285">
        <f>IF(I10=1,I46*'Mode d''emploi'!D29,I46*'Mode d''emploi'!D28)</f>
        <v>0</v>
      </c>
      <c r="K46" s="224" t="s">
        <v>182</v>
      </c>
      <c r="L46" s="225"/>
      <c r="M46" s="264"/>
    </row>
    <row r="47" spans="1:13" s="66" customFormat="1" ht="15">
      <c r="A47" s="545" t="s">
        <v>35</v>
      </c>
      <c r="B47" s="545"/>
      <c r="C47" s="545"/>
      <c r="D47" s="545"/>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H48*E11</f>
        <v>0</v>
      </c>
      <c r="J48" s="290">
        <f>(F11*H48*'Mode d''emploi'!D28)+('Mode d''emploi'!D29*F8*'Coûts_gains variables_ Dom1'!H48)</f>
        <v>0</v>
      </c>
      <c r="K48" s="379" t="s">
        <v>184</v>
      </c>
      <c r="L48" s="291"/>
      <c r="M48" s="264"/>
    </row>
    <row r="49" spans="1:13" s="66" customFormat="1" ht="15">
      <c r="A49" s="532" t="s">
        <v>185</v>
      </c>
      <c r="B49" s="532"/>
      <c r="C49" s="532"/>
      <c r="D49" s="532"/>
      <c r="E49" s="224"/>
      <c r="F49" s="224"/>
      <c r="G49" s="224"/>
      <c r="H49" s="251">
        <v>0.02</v>
      </c>
      <c r="I49" s="222">
        <f>H49*E6</f>
        <v>0</v>
      </c>
      <c r="J49" s="277">
        <f>IF(I10=1,I49*'Mode d''emploi'!D29,I49*'Mode d''emploi'!D29)</f>
        <v>0</v>
      </c>
      <c r="K49" s="288" t="s">
        <v>182</v>
      </c>
      <c r="L49" s="225"/>
      <c r="M49" s="264"/>
    </row>
    <row r="50" spans="1:13" s="250" customFormat="1" ht="15">
      <c r="A50" s="545" t="s">
        <v>36</v>
      </c>
      <c r="B50" s="545"/>
      <c r="C50" s="545"/>
      <c r="D50" s="545"/>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160</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238</v>
      </c>
      <c r="L52" s="291"/>
      <c r="M52" s="264"/>
    </row>
    <row r="53" spans="1:13" s="250" customFormat="1" ht="15">
      <c r="A53" s="532" t="s">
        <v>191</v>
      </c>
      <c r="B53" s="532"/>
      <c r="C53" s="532"/>
      <c r="D53" s="532"/>
      <c r="E53" s="274"/>
      <c r="F53" s="274"/>
      <c r="G53" s="274"/>
      <c r="H53" s="247">
        <v>0.005</v>
      </c>
      <c r="I53" s="222">
        <f>E6*H53</f>
        <v>0</v>
      </c>
      <c r="J53" s="290">
        <f>I53*'Mode d''emploi'!D29</f>
        <v>0</v>
      </c>
      <c r="K53" s="224" t="s">
        <v>160</v>
      </c>
      <c r="L53" s="225"/>
      <c r="M53" s="265"/>
    </row>
    <row r="54" spans="1:13" s="66" customFormat="1" ht="15">
      <c r="A54" s="532" t="s">
        <v>193</v>
      </c>
      <c r="B54" s="532"/>
      <c r="C54" s="532"/>
      <c r="D54" s="532"/>
      <c r="E54" s="274"/>
      <c r="F54" s="274"/>
      <c r="G54" s="274"/>
      <c r="H54" s="298">
        <v>0.02</v>
      </c>
      <c r="I54" s="229">
        <f>H54*L3*L2*F11</f>
        <v>0</v>
      </c>
      <c r="J54" s="290">
        <f>I54*'Mode d''emploi'!D30</f>
        <v>0</v>
      </c>
      <c r="K54" s="224" t="s">
        <v>239</v>
      </c>
      <c r="L54" s="225"/>
      <c r="M54" s="264"/>
    </row>
    <row r="55" spans="1:13" s="66" customFormat="1" ht="15">
      <c r="A55" s="541"/>
      <c r="B55" s="541"/>
      <c r="C55" s="541"/>
      <c r="D55" s="541"/>
      <c r="E55" s="224"/>
      <c r="F55" s="224"/>
      <c r="G55" s="224"/>
      <c r="H55" s="299"/>
      <c r="I55" s="246"/>
      <c r="J55" s="263"/>
      <c r="K55" s="224"/>
      <c r="L55" s="225"/>
      <c r="M55" s="264"/>
    </row>
    <row r="56" spans="1:13" s="66" customFormat="1" ht="15">
      <c r="A56" s="530" t="s">
        <v>37</v>
      </c>
      <c r="B56" s="530"/>
      <c r="C56" s="530"/>
      <c r="D56" s="530"/>
      <c r="E56" s="282"/>
      <c r="F56" s="235"/>
      <c r="G56" s="235"/>
      <c r="H56" s="283"/>
      <c r="I56" s="236"/>
      <c r="J56" s="236"/>
      <c r="K56" s="236"/>
      <c r="L56" s="236"/>
      <c r="M56" s="284"/>
    </row>
    <row r="57" spans="1:13" s="66" customFormat="1" ht="15">
      <c r="A57" s="541" t="s">
        <v>195</v>
      </c>
      <c r="B57" s="541"/>
      <c r="C57" s="541"/>
      <c r="D57" s="541"/>
      <c r="E57" s="288"/>
      <c r="F57" s="288"/>
      <c r="G57" s="288"/>
      <c r="H57" s="247">
        <v>0.02</v>
      </c>
      <c r="I57" s="222">
        <f>H57*E6</f>
        <v>0</v>
      </c>
      <c r="J57" s="277">
        <f>IF(I10=1,0,I57*'Mode d''emploi'!D28)</f>
        <v>0</v>
      </c>
      <c r="K57" s="288" t="s">
        <v>196</v>
      </c>
      <c r="L57" s="225"/>
      <c r="M57" s="264"/>
    </row>
    <row r="58" spans="1:13" s="66" customFormat="1" ht="15">
      <c r="A58" s="541" t="s">
        <v>197</v>
      </c>
      <c r="B58" s="541"/>
      <c r="C58" s="541"/>
      <c r="D58" s="541"/>
      <c r="E58" s="288"/>
      <c r="F58" s="288"/>
      <c r="G58" s="288"/>
      <c r="H58" s="300" t="s">
        <v>198</v>
      </c>
      <c r="I58" s="222"/>
      <c r="J58" s="277"/>
      <c r="K58" s="288" t="s">
        <v>196</v>
      </c>
      <c r="L58" s="225"/>
      <c r="M58" s="264"/>
    </row>
    <row r="59" spans="1:13" s="66" customFormat="1" ht="15">
      <c r="A59" s="532" t="s">
        <v>199</v>
      </c>
      <c r="B59" s="532"/>
      <c r="C59" s="532"/>
      <c r="D59" s="532"/>
      <c r="E59" s="296"/>
      <c r="F59" s="288"/>
      <c r="G59" s="288"/>
      <c r="H59" s="247">
        <v>0.05</v>
      </c>
      <c r="I59" s="222">
        <f>H59*E8</f>
        <v>0</v>
      </c>
      <c r="J59" s="277">
        <f>I59*'Mode d''emploi'!D29</f>
        <v>0</v>
      </c>
      <c r="K59" s="224" t="s">
        <v>240</v>
      </c>
      <c r="L59" s="225"/>
      <c r="M59" s="264"/>
    </row>
    <row r="60" spans="1:13" s="66" customFormat="1" ht="15">
      <c r="A60" s="532" t="s">
        <v>241</v>
      </c>
      <c r="B60" s="532"/>
      <c r="C60" s="532"/>
      <c r="D60" s="532"/>
      <c r="E60" s="274"/>
      <c r="F60" s="274"/>
      <c r="G60" s="274"/>
      <c r="H60" s="276">
        <v>0.02</v>
      </c>
      <c r="I60" s="222">
        <f>E6*H60</f>
        <v>0</v>
      </c>
      <c r="J60" s="277">
        <f>IF(I10=1,0,I60*'Mode d''emploi'!D28)</f>
        <v>0</v>
      </c>
      <c r="K60" s="288" t="s">
        <v>182</v>
      </c>
      <c r="L60" s="225"/>
      <c r="M60" s="264"/>
    </row>
    <row r="61" spans="1:13" s="66" customFormat="1" ht="15">
      <c r="A61" s="532" t="s">
        <v>203</v>
      </c>
      <c r="B61" s="532"/>
      <c r="C61" s="532"/>
      <c r="D61" s="532"/>
      <c r="E61" s="274"/>
      <c r="F61" s="274"/>
      <c r="G61" s="274"/>
      <c r="H61" s="251">
        <v>0.05</v>
      </c>
      <c r="I61" s="222">
        <f>E9*H61</f>
        <v>0</v>
      </c>
      <c r="J61" s="277">
        <f>I61*'Mode d''emploi'!D28</f>
        <v>0</v>
      </c>
      <c r="K61" s="288" t="s">
        <v>242</v>
      </c>
      <c r="L61" s="225"/>
      <c r="M61" s="264"/>
    </row>
    <row r="62" spans="1:13" s="66" customFormat="1" ht="15">
      <c r="A62" s="530" t="s">
        <v>47</v>
      </c>
      <c r="B62" s="530"/>
      <c r="C62" s="530"/>
      <c r="D62" s="530"/>
      <c r="E62" s="274"/>
      <c r="F62" s="274"/>
      <c r="G62" s="274"/>
      <c r="H62" s="299"/>
      <c r="I62" s="224"/>
      <c r="J62" s="225"/>
      <c r="K62" s="224"/>
      <c r="L62" s="225"/>
      <c r="M62" s="264"/>
    </row>
    <row r="63" spans="1:13" s="66" customFormat="1" ht="15">
      <c r="A63" s="537"/>
      <c r="B63" s="537"/>
      <c r="C63" s="537"/>
      <c r="D63" s="537"/>
      <c r="E63" s="256"/>
      <c r="F63" s="257"/>
      <c r="G63" s="257"/>
      <c r="H63" s="258"/>
      <c r="I63" s="257"/>
      <c r="J63" s="301"/>
      <c r="K63" s="246"/>
      <c r="L63" s="263"/>
      <c r="M63" s="264"/>
    </row>
    <row r="64" spans="1:13" s="66" customFormat="1" ht="15">
      <c r="A64" s="537"/>
      <c r="B64" s="537"/>
      <c r="C64" s="537"/>
      <c r="D64" s="537"/>
      <c r="E64" s="256"/>
      <c r="F64" s="257"/>
      <c r="G64" s="257"/>
      <c r="H64" s="258"/>
      <c r="I64" s="257"/>
      <c r="J64" s="301"/>
      <c r="K64" s="246"/>
      <c r="L64" s="263"/>
      <c r="M64" s="264"/>
    </row>
    <row r="65" spans="1:17" s="66" customFormat="1" ht="15">
      <c r="A65" s="376" t="s">
        <v>205</v>
      </c>
      <c r="B65" s="380"/>
      <c r="C65" s="380"/>
      <c r="D65" s="381"/>
      <c r="E65" s="305"/>
      <c r="F65" s="306"/>
      <c r="G65" s="306"/>
      <c r="H65" s="307"/>
      <c r="I65" s="308"/>
      <c r="J65" s="308"/>
      <c r="K65" s="308"/>
      <c r="L65" s="308"/>
      <c r="M65" s="309"/>
      <c r="N65" s="117"/>
      <c r="O65" s="131"/>
      <c r="P65" s="208"/>
      <c r="Q65" s="132"/>
    </row>
    <row r="66" spans="1:17" s="66" customFormat="1" ht="15">
      <c r="A66" s="543" t="s">
        <v>42</v>
      </c>
      <c r="B66" s="543"/>
      <c r="C66" s="543"/>
      <c r="D66" s="543"/>
      <c r="E66" s="209"/>
      <c r="F66" s="213"/>
      <c r="G66" s="213"/>
      <c r="H66" s="310"/>
      <c r="I66" s="211"/>
      <c r="J66" s="211"/>
      <c r="K66" s="211"/>
      <c r="L66" s="211"/>
      <c r="M66" s="273"/>
      <c r="N66" s="117"/>
      <c r="O66" s="131"/>
      <c r="P66" s="208"/>
      <c r="Q66" s="132"/>
    </row>
    <row r="67" spans="1:13" s="66" customFormat="1" ht="15">
      <c r="A67" s="532" t="s">
        <v>206</v>
      </c>
      <c r="B67" s="532"/>
      <c r="C67" s="532"/>
      <c r="D67" s="532"/>
      <c r="E67" s="224"/>
      <c r="F67" s="224"/>
      <c r="G67" s="224"/>
      <c r="H67" s="247">
        <v>0.02</v>
      </c>
      <c r="I67" s="248">
        <f>E6*H67</f>
        <v>0</v>
      </c>
      <c r="J67" s="311">
        <f>IF(I10=1,0,I67*'Mode d''emploi'!D28)</f>
        <v>0</v>
      </c>
      <c r="K67" s="224" t="s">
        <v>182</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46"/>
      <c r="J70" s="382"/>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243</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243</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114</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122</v>
      </c>
      <c r="L77" s="225"/>
      <c r="M77" s="264"/>
    </row>
    <row r="78" spans="1:13" s="66" customFormat="1" ht="15">
      <c r="A78" s="530" t="s">
        <v>45</v>
      </c>
      <c r="B78" s="530"/>
      <c r="C78" s="530"/>
      <c r="D78" s="530"/>
      <c r="E78" s="234"/>
      <c r="F78" s="236"/>
      <c r="G78" s="236"/>
      <c r="H78" s="318"/>
      <c r="I78" s="235"/>
      <c r="J78" s="235"/>
      <c r="K78" s="235"/>
      <c r="L78" s="235"/>
      <c r="M78" s="284"/>
    </row>
    <row r="79" spans="1:13" s="66" customFormat="1" ht="15">
      <c r="A79" s="532" t="s">
        <v>225</v>
      </c>
      <c r="B79" s="532"/>
      <c r="C79" s="532"/>
      <c r="D79" s="532"/>
      <c r="E79" s="224"/>
      <c r="F79" s="224"/>
      <c r="G79" s="224"/>
      <c r="H79" s="276" t="s">
        <v>213</v>
      </c>
      <c r="I79" s="246"/>
      <c r="J79" s="263"/>
      <c r="K79" s="224"/>
      <c r="L79" s="225"/>
      <c r="M79" s="264"/>
    </row>
    <row r="80" spans="1:13" s="66" customFormat="1" ht="15">
      <c r="A80" s="532" t="s">
        <v>226</v>
      </c>
      <c r="B80" s="532"/>
      <c r="C80" s="532"/>
      <c r="D80" s="532"/>
      <c r="E80" s="224"/>
      <c r="F80" s="224"/>
      <c r="G80" s="224"/>
      <c r="H80" s="276" t="s">
        <v>213</v>
      </c>
      <c r="I80" s="246"/>
      <c r="J80" s="263"/>
      <c r="K80" s="224"/>
      <c r="L80" s="225"/>
      <c r="M80" s="264"/>
    </row>
    <row r="81" spans="1:13" s="66" customFormat="1" ht="15">
      <c r="A81" s="530" t="s">
        <v>46</v>
      </c>
      <c r="B81" s="530"/>
      <c r="C81" s="530"/>
      <c r="D81" s="530"/>
      <c r="E81" s="234"/>
      <c r="F81" s="236"/>
      <c r="G81" s="236"/>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t="s">
        <v>126</v>
      </c>
      <c r="L82" s="225"/>
      <c r="M82" s="264"/>
    </row>
    <row r="83" spans="1:13" s="66" customFormat="1" ht="15">
      <c r="A83" s="530" t="s">
        <v>47</v>
      </c>
      <c r="B83" s="530"/>
      <c r="C83" s="530"/>
      <c r="D83" s="530"/>
      <c r="E83" s="274"/>
      <c r="F83" s="274"/>
      <c r="G83" s="274"/>
      <c r="H83" s="299"/>
      <c r="I83" s="224"/>
      <c r="J83" s="225"/>
      <c r="K83" s="224"/>
      <c r="L83" s="225"/>
      <c r="M83" s="264"/>
    </row>
    <row r="84" spans="1:13" s="66" customFormat="1" ht="15">
      <c r="A84" s="542"/>
      <c r="B84" s="542"/>
      <c r="C84" s="542"/>
      <c r="D84" s="542"/>
      <c r="E84" s="256"/>
      <c r="F84" s="257"/>
      <c r="G84" s="257"/>
      <c r="H84" s="256"/>
      <c r="I84" s="257"/>
      <c r="J84" s="301"/>
      <c r="K84" s="246"/>
      <c r="L84" s="263"/>
      <c r="M84" s="264"/>
    </row>
    <row r="85" spans="1:13" s="66" customFormat="1" ht="15">
      <c r="A85" s="542"/>
      <c r="B85" s="542"/>
      <c r="C85" s="542"/>
      <c r="D85" s="542"/>
      <c r="E85" s="256"/>
      <c r="F85" s="257"/>
      <c r="G85" s="257"/>
      <c r="H85" s="256"/>
      <c r="I85" s="257"/>
      <c r="J85" s="301"/>
      <c r="K85" s="246"/>
      <c r="L85" s="263"/>
      <c r="M85" s="264"/>
    </row>
    <row r="86" spans="1:13" s="66" customFormat="1" ht="15">
      <c r="A86" s="542"/>
      <c r="B86" s="542"/>
      <c r="C86" s="542"/>
      <c r="D86" s="542"/>
      <c r="E86" s="319"/>
      <c r="F86" s="320"/>
      <c r="G86" s="320"/>
      <c r="H86" s="319"/>
      <c r="I86" s="320"/>
      <c r="J86" s="321"/>
      <c r="K86" s="322"/>
      <c r="L86" s="323"/>
      <c r="M86" s="324"/>
    </row>
    <row r="87" spans="1:17" s="66" customFormat="1" ht="12.75">
      <c r="A87" s="117"/>
      <c r="B87" s="117"/>
      <c r="C87" s="117"/>
      <c r="D87" s="117"/>
      <c r="E87" s="117"/>
      <c r="F87" s="117"/>
      <c r="G87" s="117"/>
      <c r="M87" s="117"/>
      <c r="N87" s="117"/>
      <c r="O87" s="131"/>
      <c r="P87" s="208"/>
      <c r="Q87" s="132"/>
    </row>
    <row r="88" spans="1:17" s="66" customFormat="1" ht="12.75">
      <c r="A88" s="116"/>
      <c r="B88" s="117"/>
      <c r="C88" s="117"/>
      <c r="D88" s="117"/>
      <c r="E88" s="117"/>
      <c r="F88" s="117"/>
      <c r="G88" s="117"/>
      <c r="H88" s="117"/>
      <c r="I88" s="117"/>
      <c r="J88" s="117"/>
      <c r="K88" s="117"/>
      <c r="L88" s="117"/>
      <c r="M88" s="117"/>
      <c r="N88" s="117"/>
      <c r="O88" s="131"/>
      <c r="P88" s="208"/>
      <c r="Q88" s="132"/>
    </row>
    <row r="89" spans="1:20" s="66" customFormat="1" ht="12.75">
      <c r="A89" s="63"/>
      <c r="B89" s="64"/>
      <c r="C89" s="64"/>
      <c r="D89" s="64"/>
      <c r="E89" s="64"/>
      <c r="F89" s="64"/>
      <c r="G89" s="64"/>
      <c r="H89" s="64"/>
      <c r="I89" s="64"/>
      <c r="J89" s="64"/>
      <c r="K89" s="64"/>
      <c r="L89" s="64"/>
      <c r="O89" s="121"/>
      <c r="P89" s="117"/>
      <c r="Q89" s="117"/>
      <c r="R89" s="117"/>
      <c r="T89" s="121"/>
    </row>
    <row r="90" spans="1:20" s="66" customFormat="1" ht="12.75">
      <c r="A90" s="63"/>
      <c r="B90" s="64"/>
      <c r="C90" s="64"/>
      <c r="D90" s="64"/>
      <c r="E90" s="64"/>
      <c r="F90" s="64"/>
      <c r="G90" s="64"/>
      <c r="H90" s="64"/>
      <c r="I90" s="64"/>
      <c r="J90" s="64"/>
      <c r="K90" s="64"/>
      <c r="L90" s="64"/>
      <c r="M90" s="117"/>
      <c r="N90" s="117"/>
      <c r="O90" s="130"/>
      <c r="P90" s="64"/>
      <c r="Q90" s="64"/>
      <c r="R90" s="64"/>
      <c r="S90" s="117"/>
      <c r="T90" s="130"/>
    </row>
  </sheetData>
  <mergeCells count="63">
    <mergeCell ref="A82:D82"/>
    <mergeCell ref="A83:D83"/>
    <mergeCell ref="A84:D86"/>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0:D60"/>
    <mergeCell ref="A61:D61"/>
    <mergeCell ref="A62:D62"/>
    <mergeCell ref="A63:D64"/>
    <mergeCell ref="A56:D56"/>
    <mergeCell ref="A57:D57"/>
    <mergeCell ref="A58:D58"/>
    <mergeCell ref="A59:D59"/>
    <mergeCell ref="A52:D52"/>
    <mergeCell ref="A53:D53"/>
    <mergeCell ref="A54:D54"/>
    <mergeCell ref="A55:D55"/>
    <mergeCell ref="A48:D48"/>
    <mergeCell ref="A49:D49"/>
    <mergeCell ref="A50:D50"/>
    <mergeCell ref="A51:D51"/>
    <mergeCell ref="A44:D44"/>
    <mergeCell ref="A45:D45"/>
    <mergeCell ref="A46:D46"/>
    <mergeCell ref="A47:D47"/>
    <mergeCell ref="A40:D40"/>
    <mergeCell ref="A41:D41"/>
    <mergeCell ref="A42:D42"/>
    <mergeCell ref="A43:D43"/>
    <mergeCell ref="A33:D33"/>
    <mergeCell ref="A34:D35"/>
    <mergeCell ref="A38:D38"/>
    <mergeCell ref="A39:D39"/>
    <mergeCell ref="A29:D29"/>
    <mergeCell ref="A30:D30"/>
    <mergeCell ref="A31:D31"/>
    <mergeCell ref="A32:D32"/>
    <mergeCell ref="A24:D24"/>
    <mergeCell ref="A25:D26"/>
    <mergeCell ref="A27:D27"/>
    <mergeCell ref="A28:D28"/>
    <mergeCell ref="A19:D19"/>
    <mergeCell ref="A20:D20"/>
    <mergeCell ref="A21:D21"/>
    <mergeCell ref="A22:D23"/>
    <mergeCell ref="A14:D14"/>
    <mergeCell ref="A15:D15"/>
    <mergeCell ref="A16:D16"/>
    <mergeCell ref="A17:D18"/>
  </mergeCells>
  <printOptions/>
  <pageMargins left="0.7480314960629921" right="0.7480314960629921" top="0" bottom="0.984251968503937" header="0.5118110236220472" footer="0.5118110236220472"/>
  <pageSetup horizontalDpi="300" verticalDpi="300" orientation="landscape" paperSize="9" scale="42" r:id="rId3"/>
  <legacyDrawing r:id="rId2"/>
</worksheet>
</file>

<file path=xl/worksheets/sheet9.xml><?xml version="1.0" encoding="utf-8"?>
<worksheet xmlns="http://schemas.openxmlformats.org/spreadsheetml/2006/main" xmlns:r="http://schemas.openxmlformats.org/officeDocument/2006/relationships">
  <dimension ref="A4:K43"/>
  <sheetViews>
    <sheetView zoomScale="65" zoomScaleNormal="65" workbookViewId="0" topLeftCell="A1">
      <selection activeCell="M22" sqref="M22"/>
    </sheetView>
  </sheetViews>
  <sheetFormatPr defaultColWidth="11.421875" defaultRowHeight="12.75"/>
  <cols>
    <col min="1" max="1" width="2.7109375" style="0" customWidth="1"/>
    <col min="2" max="2" width="5.00390625" style="0" customWidth="1"/>
    <col min="3" max="3" width="47.140625" style="0" customWidth="1"/>
    <col min="4" max="4" width="25.421875" style="0" customWidth="1"/>
    <col min="5" max="5" width="17.00390625" style="0" customWidth="1"/>
    <col min="6" max="6" width="15.28125" style="0" customWidth="1"/>
    <col min="7" max="7" width="15.8515625" style="0" customWidth="1"/>
  </cols>
  <sheetData>
    <row r="4" ht="20.25">
      <c r="C4" s="383" t="s">
        <v>244</v>
      </c>
    </row>
    <row r="6" spans="1:7" ht="12.75">
      <c r="A6" s="546" t="s">
        <v>245</v>
      </c>
      <c r="B6" s="546"/>
      <c r="C6" s="546"/>
      <c r="D6" s="384" t="s">
        <v>246</v>
      </c>
      <c r="E6" s="385"/>
      <c r="F6" s="385"/>
      <c r="G6" s="385"/>
    </row>
    <row r="7" spans="1:8" ht="12.75">
      <c r="A7" s="386" t="s">
        <v>69</v>
      </c>
      <c r="B7" s="387"/>
      <c r="C7" s="388"/>
      <c r="D7" s="389"/>
      <c r="E7" s="390"/>
      <c r="F7" s="390"/>
      <c r="G7" s="390"/>
      <c r="H7" s="391"/>
    </row>
    <row r="8" spans="1:8" ht="12.75">
      <c r="A8" s="547" t="s">
        <v>77</v>
      </c>
      <c r="B8" s="547"/>
      <c r="C8" s="547"/>
      <c r="D8" s="392">
        <f>'Coûts fixes'!E8+'Coûts fixes'!E9+'Coûts fixes'!G8+'Coûts fixes'!G9</f>
        <v>0</v>
      </c>
      <c r="E8" s="390"/>
      <c r="F8" s="390"/>
      <c r="G8" s="390"/>
      <c r="H8" s="391"/>
    </row>
    <row r="9" spans="1:8" ht="12.75">
      <c r="A9" s="548" t="s">
        <v>81</v>
      </c>
      <c r="B9" s="548"/>
      <c r="C9" s="548"/>
      <c r="D9" s="393">
        <f>'Coûts fixes'!E11+'Coûts fixes'!E12+'Coûts fixes'!E13+'Coûts fixes'!E14+'Coûts fixes'!E15+'Coûts fixes'!G15+'Coûts fixes'!G14+'Coûts fixes'!G13+'Coûts fixes'!G12+'Coûts fixes'!G11</f>
        <v>0</v>
      </c>
      <c r="E9" s="390"/>
      <c r="F9" s="390"/>
      <c r="G9" s="390"/>
      <c r="H9" s="391"/>
    </row>
    <row r="10" spans="1:8" ht="12.75">
      <c r="A10" s="549" t="s">
        <v>247</v>
      </c>
      <c r="B10" s="549"/>
      <c r="C10" s="549"/>
      <c r="D10" s="394">
        <f>D9+D8</f>
        <v>0</v>
      </c>
      <c r="E10" s="390"/>
      <c r="F10" s="390"/>
      <c r="G10" s="390"/>
      <c r="H10" s="391"/>
    </row>
    <row r="11" spans="1:8" ht="12.75">
      <c r="A11" s="386" t="s">
        <v>88</v>
      </c>
      <c r="B11" s="387"/>
      <c r="C11" s="388"/>
      <c r="D11" s="389"/>
      <c r="E11" s="395"/>
      <c r="F11" s="395"/>
      <c r="G11" s="395"/>
      <c r="H11" s="391"/>
    </row>
    <row r="12" spans="1:8" ht="12.75">
      <c r="A12" s="547" t="s">
        <v>89</v>
      </c>
      <c r="B12" s="547"/>
      <c r="C12" s="547"/>
      <c r="D12" s="393">
        <f>'Coûts fixes'!E19+'Coûts fixes'!E20+'Coûts fixes'!G19+'Coûts fixes'!G20</f>
        <v>0</v>
      </c>
      <c r="E12" s="390"/>
      <c r="F12" s="390"/>
      <c r="G12" s="390"/>
      <c r="H12" s="391"/>
    </row>
    <row r="13" spans="1:8" ht="12.75">
      <c r="A13" s="547" t="s">
        <v>93</v>
      </c>
      <c r="B13" s="547"/>
      <c r="C13" s="547"/>
      <c r="D13" s="393">
        <f>'Coûts fixes'!E22+'Coûts fixes'!E23+'Coûts fixes'!E24+'Coûts fixes'!G24+'Coûts fixes'!G23+'Coûts fixes'!G22</f>
        <v>0</v>
      </c>
      <c r="E13" s="390"/>
      <c r="F13" s="390"/>
      <c r="G13" s="390"/>
      <c r="H13" s="391"/>
    </row>
    <row r="14" spans="1:8" ht="12.75">
      <c r="A14" s="548" t="s">
        <v>97</v>
      </c>
      <c r="B14" s="548"/>
      <c r="C14" s="548"/>
      <c r="D14" s="393">
        <f>'Coûts fixes'!E25+'Coûts fixes'!G25</f>
        <v>0</v>
      </c>
      <c r="E14" s="390"/>
      <c r="F14" s="390"/>
      <c r="G14" s="390"/>
      <c r="H14" s="391"/>
    </row>
    <row r="15" spans="1:8" ht="13.5" thickBot="1">
      <c r="A15" s="549" t="s">
        <v>247</v>
      </c>
      <c r="B15" s="549"/>
      <c r="C15" s="549"/>
      <c r="D15" s="396">
        <f>D14+D13+D12</f>
        <v>0</v>
      </c>
      <c r="E15" s="390"/>
      <c r="F15" s="390"/>
      <c r="G15" s="390"/>
      <c r="H15" s="391"/>
    </row>
    <row r="16" spans="1:11" ht="12.75">
      <c r="A16" s="397" t="s">
        <v>137</v>
      </c>
      <c r="B16" s="398"/>
      <c r="C16" s="388"/>
      <c r="D16" s="399" t="s">
        <v>246</v>
      </c>
      <c r="E16" s="400" t="s">
        <v>248</v>
      </c>
      <c r="F16" s="400" t="s">
        <v>249</v>
      </c>
      <c r="G16" s="400" t="s">
        <v>250</v>
      </c>
      <c r="H16" s="400" t="s">
        <v>251</v>
      </c>
      <c r="I16" s="400" t="s">
        <v>252</v>
      </c>
      <c r="J16" s="400" t="s">
        <v>253</v>
      </c>
      <c r="K16" s="512" t="s">
        <v>247</v>
      </c>
    </row>
    <row r="17" spans="1:11" ht="12.75">
      <c r="A17" s="550" t="s">
        <v>254</v>
      </c>
      <c r="B17" s="550"/>
      <c r="C17" s="550"/>
      <c r="D17" s="401">
        <f>'Coûts_gains variables_ Dom1'!G15+'Coûts_gains variables_ Dom1'!G16+'Coûts_gains variables_ Dom1'!G17+'Coûts_gains variables_ Dom1'!G18+'Coûts_gains variables_ Dom1'!G19</f>
        <v>0</v>
      </c>
      <c r="E17" s="392">
        <f>'Coûts_gains variables_ Dom1'!J15+'Coûts_gains variables_ Dom1'!J16+'Coûts_gains variables_ Dom1'!J17+'Coûts_gains variables_ Dom1'!J18+'Coûts_gains variables_ Dom1'!J19</f>
        <v>0</v>
      </c>
      <c r="F17" s="392">
        <f>'Coûts_gains variables_ Dom2'!J15+'Coûts_gains variables_ Dom2'!J16+'Coûts_gains variables_ Dom2'!J17+'Coûts_gains variables_ Dom2'!J18+'Coûts_gains variables_ Dom2'!J19</f>
        <v>0</v>
      </c>
      <c r="G17" s="392">
        <f>'Coûts_gains variables_Dom3'!J15+'Coûts_gains variables_Dom3'!J16+'Coûts_gains variables_Dom3'!J17+'Coûts_gains variables_Dom3'!J18+'Coûts_gains variables_Dom3'!J19</f>
        <v>0</v>
      </c>
      <c r="H17" s="392">
        <f>'Coûts_gains variables_Dom4'!J15+'Coûts_gains variables_Dom4'!J16+'Coûts_gains variables_Dom4'!J17+'Coûts_gains variables_Dom4'!J18+'Coûts_gains variables_Dom4'!J19</f>
        <v>0</v>
      </c>
      <c r="I17" s="392">
        <f>'Coûts_gains variables_Dom5'!J15+'Coûts_gains variables_Dom5'!J16+'Coûts_gains variables_Dom5'!J17+'Coûts_gains variables_Dom5'!J18+'Coûts_gains variables_Dom5'!J19</f>
        <v>0</v>
      </c>
      <c r="J17" s="392">
        <f>'Coûts_gains variables_Dom6'!J15+'Coûts_gains variables_Dom6'!J16+'Coûts_gains variables_Dom6'!J17+'Coûts_gains variables_Dom6'!J18+'Coûts_gains variables_Dom6'!J19</f>
        <v>0</v>
      </c>
      <c r="K17" s="392">
        <f>SUM(E17:J17)</f>
        <v>0</v>
      </c>
    </row>
    <row r="18" spans="1:11" ht="12.75">
      <c r="A18" s="550" t="s">
        <v>255</v>
      </c>
      <c r="B18" s="550"/>
      <c r="C18" s="550"/>
      <c r="D18" s="402">
        <f>'Coûts_gains variables_ Dom1'!G21+'Coûts_gains variables_ Dom1'!G24+'Coûts_gains variables_ Dom1'!G25+'Coûts_gains variables_ Dom1'!G26</f>
        <v>0</v>
      </c>
      <c r="E18" s="392">
        <f>'Coûts_gains variables_ Dom1'!J21+'Coûts_gains variables_ Dom1'!J22+'Coûts_gains variables_ Dom1'!J23+'Coûts_gains variables_ Dom1'!J24+'Coûts_gains variables_ Dom1'!J25+'Coûts_gains variables_ Dom1'!J26</f>
        <v>0</v>
      </c>
      <c r="F18" s="392">
        <f>'Coûts_gains variables_ Dom2'!J21+'Coûts_gains variables_ Dom2'!J22+'Coûts_gains variables_ Dom2'!J23+'Coûts_gains variables_ Dom2'!J24+'Coûts_gains variables_ Dom2'!J25+'Coûts_gains variables_ Dom2'!J26</f>
        <v>0</v>
      </c>
      <c r="G18" s="392">
        <f>'Coûts_gains variables_Dom3'!J21+'Coûts_gains variables_Dom3'!J22+'Coûts_gains variables_Dom3'!J23+'Coûts_gains variables_Dom3'!J24+'Coûts_gains variables_Dom3'!J25+'Coûts_gains variables_Dom3'!J26</f>
        <v>0</v>
      </c>
      <c r="H18" s="392">
        <f>'Coûts_gains variables_Dom4'!J21+'Coûts_gains variables_Dom4'!J22+'Coûts_gains variables_Dom4'!J23+'Coûts_gains variables_Dom4'!J24+'Coûts_gains variables_Dom4'!J25+'Coûts_gains variables_Dom4'!J26</f>
        <v>0</v>
      </c>
      <c r="I18" s="392">
        <f>'Coûts_gains variables_Dom5'!J21+'Coûts_gains variables_Dom5'!J22+'Coûts_gains variables_Dom5'!J23+'Coûts_gains variables_Dom5'!J24+'Coûts_gains variables_Dom5'!J25+'Coûts_gains variables_Dom5'!J26</f>
        <v>0</v>
      </c>
      <c r="J18" s="392">
        <f>'Coûts_gains variables_Dom6'!J21+'Coûts_gains variables_Dom6'!J22+'Coûts_gains variables_Dom6'!J23+'Coûts_gains variables_Dom6'!J24+'Coûts_gains variables_Dom6'!J25+'Coûts_gains variables_Dom6'!J26</f>
        <v>0</v>
      </c>
      <c r="K18" s="392">
        <f>SUM(E18:J18)</f>
        <v>0</v>
      </c>
    </row>
    <row r="19" spans="1:11" ht="13.5" thickBot="1">
      <c r="A19" s="550" t="s">
        <v>256</v>
      </c>
      <c r="B19" s="550"/>
      <c r="C19" s="550"/>
      <c r="D19" s="402">
        <f>'Coûts_gains variables_ Dom1'!G28+'Coûts_gains variables_ Dom1'!G29+'Coûts_gains variables_ Dom1'!G30+'Coûts_gains variables_ Dom1'!G31+'Coûts_gains variables_ Dom1'!G32</f>
        <v>0</v>
      </c>
      <c r="E19" s="392">
        <f>'Coûts_gains variables_ Dom1'!J28+'Coûts_gains variables_ Dom1'!J29+'Coûts_gains variables_ Dom1'!J30+'Coûts_gains variables_ Dom1'!J31</f>
        <v>0</v>
      </c>
      <c r="F19" s="392">
        <f>'Coûts_gains variables_ Dom2'!J28+'Coûts_gains variables_ Dom2'!J29+'Coûts_gains variables_ Dom2'!J30+'Coûts_gains variables_ Dom2'!J31</f>
        <v>0</v>
      </c>
      <c r="G19" s="392">
        <f>'Coûts_gains variables_Dom3'!J28+'Coûts_gains variables_Dom3'!J29+'Coûts_gains variables_Dom3'!J30+'Coûts_gains variables_Dom3'!J31</f>
        <v>0</v>
      </c>
      <c r="H19" s="392">
        <f>'Coûts_gains variables_Dom4'!J28+'Coûts_gains variables_Dom4'!J29+'Coûts_gains variables_Dom4'!J30+'Coûts_gains variables_Dom4'!J31</f>
        <v>0</v>
      </c>
      <c r="I19" s="392">
        <f>'Coûts_gains variables_Dom5'!J28+'Coûts_gains variables_Dom5'!J29+'Coûts_gains variables_Dom5'!J30+'Coûts_gains variables_Dom5'!J31</f>
        <v>0</v>
      </c>
      <c r="J19" s="392">
        <f>'Coûts_gains variables_Dom6'!J28+'Coûts_gains variables_Dom6'!J29+'Coûts_gains variables_Dom6'!J30+'Coûts_gains variables_Dom6'!J31</f>
        <v>0</v>
      </c>
      <c r="K19" s="392">
        <f>SUM(E19:J19)</f>
        <v>0</v>
      </c>
    </row>
    <row r="20" spans="1:11" ht="13.5" thickBot="1">
      <c r="A20" s="549" t="s">
        <v>247</v>
      </c>
      <c r="B20" s="549"/>
      <c r="C20" s="549"/>
      <c r="D20" s="403">
        <f>SUM(D17:D19)</f>
        <v>0</v>
      </c>
      <c r="E20" s="403">
        <f aca="true" t="shared" si="0" ref="E20:K20">SUM(E17:E19)</f>
        <v>0</v>
      </c>
      <c r="F20" s="403">
        <f t="shared" si="0"/>
        <v>0</v>
      </c>
      <c r="G20" s="403">
        <f t="shared" si="0"/>
        <v>0</v>
      </c>
      <c r="H20" s="403">
        <f t="shared" si="0"/>
        <v>0</v>
      </c>
      <c r="I20" s="403">
        <f t="shared" si="0"/>
        <v>0</v>
      </c>
      <c r="J20" s="403">
        <f t="shared" si="0"/>
        <v>0</v>
      </c>
      <c r="K20" s="403">
        <f t="shared" si="0"/>
        <v>0</v>
      </c>
    </row>
    <row r="21" spans="1:10" ht="12.75">
      <c r="A21" s="250"/>
      <c r="B21" s="405"/>
      <c r="C21" s="406"/>
      <c r="D21" s="407"/>
      <c r="E21" s="408"/>
      <c r="F21" s="408"/>
      <c r="G21" s="408"/>
      <c r="H21" s="408"/>
      <c r="I21" s="408"/>
      <c r="J21" s="408"/>
    </row>
    <row r="22" spans="1:10" ht="12.75">
      <c r="A22" s="250"/>
      <c r="B22" s="405"/>
      <c r="C22" s="406"/>
      <c r="D22" s="407"/>
      <c r="E22" s="408"/>
      <c r="F22" s="408"/>
      <c r="G22" s="408"/>
      <c r="H22" s="408"/>
      <c r="I22" s="408"/>
      <c r="J22" s="408"/>
    </row>
    <row r="23" spans="1:10" ht="13.5" thickBot="1">
      <c r="A23" s="546" t="s">
        <v>257</v>
      </c>
      <c r="B23" s="546"/>
      <c r="C23" s="546"/>
      <c r="D23" s="408"/>
      <c r="E23" s="391"/>
      <c r="F23" s="391"/>
      <c r="G23" s="391"/>
      <c r="H23" s="391"/>
      <c r="I23" s="391"/>
      <c r="J23" s="391"/>
    </row>
    <row r="24" spans="1:11" ht="12.75">
      <c r="A24" s="409" t="s">
        <v>29</v>
      </c>
      <c r="B24" s="410"/>
      <c r="C24" s="388"/>
      <c r="D24" s="411"/>
      <c r="E24" s="389"/>
      <c r="F24" s="389"/>
      <c r="G24" s="389"/>
      <c r="H24" s="389"/>
      <c r="I24" s="389"/>
      <c r="J24" s="389"/>
      <c r="K24" s="512" t="s">
        <v>247</v>
      </c>
    </row>
    <row r="25" spans="1:11" ht="12.75">
      <c r="A25" s="550" t="s">
        <v>33</v>
      </c>
      <c r="B25" s="550"/>
      <c r="C25" s="550"/>
      <c r="D25" s="402"/>
      <c r="E25" s="392">
        <f>'Coûts_gains variables_ Dom1'!J39+'Coûts_gains variables_ Dom1'!J40+'Coûts_gains variables_ Dom1'!J41+'Coûts_gains variables_ Dom1'!J42+'Coûts_gains variables_ Dom1'!J43</f>
        <v>0</v>
      </c>
      <c r="F25" s="392">
        <f>'Coûts_gains variables_ Dom2'!J39+'Coûts_gains variables_ Dom2'!J40+'Coûts_gains variables_ Dom2'!J41+'Coûts_gains variables_ Dom2'!J42+'Coûts_gains variables_ Dom2'!J43</f>
        <v>0</v>
      </c>
      <c r="G25" s="392">
        <f>'Coûts_gains variables_Dom3'!J39+'Coûts_gains variables_Dom3'!J40+'Coûts_gains variables_Dom3'!J41+'Coûts_gains variables_Dom3'!J42+'Coûts_gains variables_Dom3'!J43</f>
        <v>0</v>
      </c>
      <c r="H25" s="392">
        <f>'Coûts_gains variables_Dom4'!J39+'Coûts_gains variables_Dom4'!J40+'Coûts_gains variables_Dom4'!J41+'Coûts_gains variables_Dom4'!J42+'Coûts_gains variables_Dom4'!J43</f>
        <v>0</v>
      </c>
      <c r="I25" s="392">
        <f>'Coûts_gains variables_Dom5'!J39+'Coûts_gains variables_Dom5'!J40+'Coûts_gains variables_Dom5'!J41+'Coûts_gains variables_Dom5'!J42+'Coûts_gains variables_Dom5'!J43</f>
        <v>0</v>
      </c>
      <c r="J25" s="392">
        <f>'Coûts_gains variables_Dom6'!J39+'Coûts_gains variables_Dom6'!J40+'Coûts_gains variables_Dom6'!J41+'Coûts_gains variables_Dom6'!J42+'Coûts_gains variables_Dom6'!J43</f>
        <v>0</v>
      </c>
      <c r="K25" s="392">
        <f>SUM(D25:J25)</f>
        <v>0</v>
      </c>
    </row>
    <row r="26" spans="1:11" ht="12.75">
      <c r="A26" s="550" t="s">
        <v>34</v>
      </c>
      <c r="B26" s="550"/>
      <c r="C26" s="550"/>
      <c r="D26" s="402"/>
      <c r="E26" s="392">
        <f>'Coûts_gains variables_ Dom1'!J45+'Coûts_gains variables_ Dom1'!J46</f>
        <v>0</v>
      </c>
      <c r="F26" s="392">
        <f>'Coûts_gains variables_ Dom2'!J45+'Coûts_gains variables_ Dom2'!J46</f>
        <v>0</v>
      </c>
      <c r="G26" s="392">
        <f>'Coûts_gains variables_Dom3'!J45+'Coûts_gains variables_Dom3'!J46</f>
        <v>0</v>
      </c>
      <c r="H26" s="392">
        <f>'Coûts_gains variables_Dom4'!J45+'Coûts_gains variables_Dom4'!J46</f>
        <v>0</v>
      </c>
      <c r="I26" s="392">
        <f>'Coûts_gains variables_Dom5'!J45+'Coûts_gains variables_Dom5'!J46</f>
        <v>0</v>
      </c>
      <c r="J26" s="392">
        <f>'Coûts_gains variables_Dom6'!J45+'Coûts_gains variables_Dom6'!J46</f>
        <v>0</v>
      </c>
      <c r="K26" s="392">
        <f>SUM(D26:J26)</f>
        <v>0</v>
      </c>
    </row>
    <row r="27" spans="1:11" ht="12.75">
      <c r="A27" s="550" t="s">
        <v>35</v>
      </c>
      <c r="B27" s="550"/>
      <c r="C27" s="550"/>
      <c r="D27" s="402"/>
      <c r="E27" s="392">
        <f>'Coûts_gains variables_ Dom1'!J48+'Coûts_gains variables_ Dom1'!J49</f>
        <v>0</v>
      </c>
      <c r="F27" s="392">
        <f>'Coûts_gains variables_ Dom2'!J48+'Coûts_gains variables_ Dom2'!J49</f>
        <v>0</v>
      </c>
      <c r="G27" s="392">
        <f>'Coûts_gains variables_Dom3'!J48+'Coûts_gains variables_Dom3'!J49</f>
        <v>0</v>
      </c>
      <c r="H27" s="392">
        <f>'Coûts_gains variables_Dom4'!J48+'Coûts_gains variables_Dom4'!J49</f>
        <v>0</v>
      </c>
      <c r="I27" s="392">
        <f>'Coûts_gains variables_Dom5'!J48+'Coûts_gains variables_Dom5'!J49</f>
        <v>0</v>
      </c>
      <c r="J27" s="392">
        <f>'Coûts_gains variables_Dom6'!J48+'Coûts_gains variables_Dom6'!J49</f>
        <v>0</v>
      </c>
      <c r="K27" s="392">
        <f>SUM(D27:J27)</f>
        <v>0</v>
      </c>
    </row>
    <row r="28" spans="1:11" ht="12.75">
      <c r="A28" s="550" t="s">
        <v>36</v>
      </c>
      <c r="B28" s="550"/>
      <c r="C28" s="550"/>
      <c r="D28" s="402"/>
      <c r="E28" s="392">
        <f>'Coûts_gains variables_ Dom1'!J51+'Coûts_gains variables_ Dom1'!J52+'Coûts_gains variables_ Dom1'!J53+'Coûts_gains variables_ Dom1'!J54</f>
        <v>0</v>
      </c>
      <c r="F28" s="392">
        <f>'Coûts_gains variables_ Dom2'!J51+'Coûts_gains variables_ Dom2'!J52+'Coûts_gains variables_ Dom2'!J53+'Coûts_gains variables_ Dom2'!J54</f>
        <v>0</v>
      </c>
      <c r="G28" s="392">
        <f>'Coûts_gains variables_Dom3'!J51+'Coûts_gains variables_Dom3'!J52+'Coûts_gains variables_Dom3'!J53+'Coûts_gains variables_Dom3'!J54</f>
        <v>0</v>
      </c>
      <c r="H28" s="392">
        <f>'Coûts_gains variables_Dom4'!J51+'Coûts_gains variables_Dom4'!J52+'Coûts_gains variables_Dom4'!J53+'Coûts_gains variables_Dom4'!J54</f>
        <v>0</v>
      </c>
      <c r="I28" s="392">
        <f>'Coûts_gains variables_Dom5'!J51+'Coûts_gains variables_Dom5'!J52+'Coûts_gains variables_Dom5'!J53+'Coûts_gains variables_Dom5'!J54</f>
        <v>0</v>
      </c>
      <c r="J28" s="392">
        <f>'Coûts_gains variables_Dom6'!J51+'Coûts_gains variables_Dom6'!J52+'Coûts_gains variables_Dom6'!J53+'Coûts_gains variables_Dom6'!J54</f>
        <v>0</v>
      </c>
      <c r="K28" s="392">
        <f>SUM(D28:J28)</f>
        <v>0</v>
      </c>
    </row>
    <row r="29" spans="1:11" ht="13.5" thickBot="1">
      <c r="A29" s="551" t="s">
        <v>37</v>
      </c>
      <c r="B29" s="551"/>
      <c r="C29" s="551"/>
      <c r="D29" s="402"/>
      <c r="E29" s="392">
        <f>'Coûts_gains variables_ Dom1'!J57+'Coûts_gains variables_ Dom1'!J58+'Coûts_gains variables_ Dom1'!J59+'Coûts_gains variables_ Dom1'!J60+'Coûts_gains variables_ Dom1'!J61</f>
        <v>0</v>
      </c>
      <c r="F29" s="392">
        <f>'Coûts_gains variables_ Dom2'!J57+'Coûts_gains variables_ Dom2'!J58+'Coûts_gains variables_ Dom2'!J59+'Coûts_gains variables_ Dom2'!J60+'Coûts_gains variables_ Dom2'!J61</f>
        <v>0</v>
      </c>
      <c r="G29" s="392">
        <f>'Coûts_gains variables_Dom3'!J57+'Coûts_gains variables_Dom3'!J58+'Coûts_gains variables_Dom3'!J59+'Coûts_gains variables_Dom3'!J60+'Coûts_gains variables_Dom3'!J61</f>
        <v>0</v>
      </c>
      <c r="H29" s="392">
        <f>'Coûts_gains variables_Dom4'!J57+'Coûts_gains variables_Dom4'!J58+'Coûts_gains variables_Dom4'!J59+'Coûts_gains variables_Dom4'!J60+'Coûts_gains variables_Dom4'!J61</f>
        <v>0</v>
      </c>
      <c r="I29" s="392">
        <f>'Coûts_gains variables_Dom5'!J57+'Coûts_gains variables_Dom5'!J58+'Coûts_gains variables_Dom5'!J59+'Coûts_gains variables_Dom5'!J60+'Coûts_gains variables_Dom5'!J61</f>
        <v>0</v>
      </c>
      <c r="J29" s="392">
        <f>'Coûts_gains variables_Dom6'!J57+'Coûts_gains variables_Dom6'!J58+'Coûts_gains variables_Dom6'!J59+'Coûts_gains variables_Dom6'!J60+'Coûts_gains variables_Dom6'!J61</f>
        <v>0</v>
      </c>
      <c r="K29" s="392">
        <f>SUM(D29:J29)</f>
        <v>0</v>
      </c>
    </row>
    <row r="30" spans="1:11" ht="12.75">
      <c r="A30" s="409" t="s">
        <v>38</v>
      </c>
      <c r="B30" s="410"/>
      <c r="C30" s="388"/>
      <c r="D30" s="402"/>
      <c r="E30" s="392"/>
      <c r="F30" s="392"/>
      <c r="G30" s="392"/>
      <c r="H30" s="392"/>
      <c r="I30" s="392"/>
      <c r="J30" s="392"/>
      <c r="K30" s="175"/>
    </row>
    <row r="31" spans="1:11" ht="12.75">
      <c r="A31" s="552" t="s">
        <v>42</v>
      </c>
      <c r="B31" s="552"/>
      <c r="C31" s="552"/>
      <c r="D31" s="402"/>
      <c r="E31" s="392">
        <f>'Coûts_gains variables_ Dom1'!J67+'Coûts_gains variables_ Dom1'!J68+'Coûts_gains variables_ Dom1'!J69+'Coûts_gains variables_ Dom1'!J70</f>
        <v>0</v>
      </c>
      <c r="F31" s="392">
        <f>'Coûts_gains variables_ Dom2'!J67+'Coûts_gains variables_ Dom2'!J68+'Coûts_gains variables_ Dom2'!J69+'Coûts_gains variables_ Dom2'!J70</f>
        <v>0</v>
      </c>
      <c r="G31" s="392">
        <f>'Coûts_gains variables_Dom3'!J67+'Coûts_gains variables_Dom3'!J68+'Coûts_gains variables_Dom3'!J69+'Coûts_gains variables_Dom3'!J70</f>
        <v>0</v>
      </c>
      <c r="H31" s="392">
        <f>'Coûts_gains variables_Dom4'!J67+'Coûts_gains variables_Dom4'!J68+'Coûts_gains variables_Dom4'!J69+'Coûts_gains variables_Dom4'!J70</f>
        <v>0</v>
      </c>
      <c r="I31" s="392">
        <f>'Coûts_gains variables_Dom5'!J67+'Coûts_gains variables_Dom5'!J68+'Coûts_gains variables_Dom5'!J69+'Coûts_gains variables_Dom5'!J70</f>
        <v>0</v>
      </c>
      <c r="J31" s="392">
        <f>'Coûts_gains variables_Dom6'!J67+'Coûts_gains variables_Dom6'!J68+'Coûts_gains variables_Dom6'!J69+'Coûts_gains variables_Dom6'!J70</f>
        <v>0</v>
      </c>
      <c r="K31" s="392">
        <f aca="true" t="shared" si="1" ref="K31:K37">SUM(D31:J31)</f>
        <v>0</v>
      </c>
    </row>
    <row r="32" spans="1:11" ht="12.75">
      <c r="A32" s="552" t="s">
        <v>43</v>
      </c>
      <c r="B32" s="552"/>
      <c r="C32" s="552"/>
      <c r="D32" s="402"/>
      <c r="E32" s="392">
        <f>'Coûts_gains variables_ Dom1'!J72+'Coûts_gains variables_ Dom1'!J73</f>
        <v>0</v>
      </c>
      <c r="F32" s="392">
        <f>'Coûts_gains variables_ Dom2'!J72+'Coûts_gains variables_ Dom2'!J73</f>
        <v>0</v>
      </c>
      <c r="G32" s="392">
        <f>'Coûts_gains variables_Dom3'!J72+'Coûts_gains variables_Dom3'!J73</f>
        <v>0</v>
      </c>
      <c r="H32" s="392">
        <f>'Coûts_gains variables_Dom4'!J72+'Coûts_gains variables_Dom4'!J73</f>
        <v>0</v>
      </c>
      <c r="I32" s="392">
        <f>'Coûts_gains variables_Dom5'!J72+'Coûts_gains variables_Dom5'!J73</f>
        <v>0</v>
      </c>
      <c r="J32" s="392">
        <f>'Coûts_gains variables_Dom6'!J72+'Coûts_gains variables_Dom6'!J73</f>
        <v>0</v>
      </c>
      <c r="K32" s="392">
        <f t="shared" si="1"/>
        <v>0</v>
      </c>
    </row>
    <row r="33" spans="1:11" ht="12.75">
      <c r="A33" s="552" t="s">
        <v>44</v>
      </c>
      <c r="B33" s="552"/>
      <c r="C33" s="552"/>
      <c r="D33" s="402"/>
      <c r="E33" s="392">
        <f>'Coûts_gains variables_ Dom1'!J75+'Coûts_gains variables_ Dom1'!J76+'Coûts_gains variables_ Dom1'!J77</f>
        <v>0</v>
      </c>
      <c r="F33" s="392">
        <f>'Coûts_gains variables_ Dom2'!J75+'Coûts_gains variables_ Dom2'!J76+'Coûts_gains variables_ Dom2'!J77</f>
        <v>0</v>
      </c>
      <c r="G33" s="392">
        <f>'Coûts_gains variables_Dom3'!J75+'Coûts_gains variables_Dom3'!J76+'Coûts_gains variables_Dom3'!J77</f>
        <v>0</v>
      </c>
      <c r="H33" s="392">
        <f>'Coûts_gains variables_Dom4'!J75+'Coûts_gains variables_Dom4'!J76+'Coûts_gains variables_Dom4'!J77</f>
        <v>0</v>
      </c>
      <c r="I33" s="392">
        <f>'Coûts_gains variables_Dom5'!J75+'Coûts_gains variables_Dom5'!J76+'Coûts_gains variables_Dom5'!J77</f>
        <v>0</v>
      </c>
      <c r="J33" s="392">
        <f>'Coûts_gains variables_Dom6'!J75+'Coûts_gains variables_Dom6'!J76+'Coûts_gains variables_Dom6'!J77</f>
        <v>0</v>
      </c>
      <c r="K33" s="392">
        <f t="shared" si="1"/>
        <v>0</v>
      </c>
    </row>
    <row r="34" spans="1:11" ht="12.75">
      <c r="A34" s="552" t="s">
        <v>45</v>
      </c>
      <c r="B34" s="552"/>
      <c r="C34" s="552"/>
      <c r="D34" s="402"/>
      <c r="E34" s="392">
        <f>'Coûts_gains variables_ Dom1'!J79+'Coûts_gains variables_ Dom1'!J80</f>
        <v>0</v>
      </c>
      <c r="F34" s="392">
        <f>'Coûts_gains variables_ Dom2'!J79+'Coûts_gains variables_ Dom2'!J80</f>
        <v>0</v>
      </c>
      <c r="G34" s="392">
        <f>'Coûts_gains variables_Dom3'!J79+'Coûts_gains variables_Dom3'!J80</f>
        <v>0</v>
      </c>
      <c r="H34" s="392">
        <f>'Coûts_gains variables_Dom4'!J79+'Coûts_gains variables_Dom4'!J80</f>
        <v>0</v>
      </c>
      <c r="I34" s="392">
        <f>'Coûts_gains variables_Dom5'!J79+'Coûts_gains variables_Dom5'!J80</f>
        <v>0</v>
      </c>
      <c r="J34" s="392">
        <f>'Coûts_gains variables_Dom6'!J79+'Coûts_gains variables_Dom6'!J80</f>
        <v>0</v>
      </c>
      <c r="K34" s="392">
        <f t="shared" si="1"/>
        <v>0</v>
      </c>
    </row>
    <row r="35" spans="1:11" ht="12.75">
      <c r="A35" s="552" t="s">
        <v>46</v>
      </c>
      <c r="B35" s="552"/>
      <c r="C35" s="552"/>
      <c r="D35" s="402"/>
      <c r="E35" s="392">
        <f>'Coûts_gains variables_ Dom1'!J82</f>
        <v>0</v>
      </c>
      <c r="F35" s="392">
        <f>'Coûts_gains variables_ Dom2'!J82</f>
        <v>0</v>
      </c>
      <c r="G35" s="392">
        <f>'Coûts_gains variables_Dom3'!J82</f>
        <v>0</v>
      </c>
      <c r="H35" s="392">
        <f>'Coûts_gains variables_Dom4'!J82</f>
        <v>0</v>
      </c>
      <c r="I35" s="392">
        <f>'Coûts_gains variables_Dom5'!J82</f>
        <v>0</v>
      </c>
      <c r="J35" s="392">
        <f>'Coûts_gains variables_Dom6'!J82</f>
        <v>0</v>
      </c>
      <c r="K35" s="392">
        <f t="shared" si="1"/>
        <v>0</v>
      </c>
    </row>
    <row r="36" spans="1:11" ht="13.5" thickBot="1">
      <c r="A36" s="553" t="s">
        <v>47</v>
      </c>
      <c r="B36" s="553"/>
      <c r="C36" s="553"/>
      <c r="D36" s="402"/>
      <c r="E36" s="392">
        <f>+'Coûts_gains variables_ Dom1'!J84+'Coûts_gains variables_ Dom1'!J85+'Coûts_gains variables_ Dom1'!J86</f>
        <v>0</v>
      </c>
      <c r="F36" s="392">
        <f>+'Coûts_gains variables_ Dom2'!J84+'Coûts_gains variables_ Dom2'!J85+'Coûts_gains variables_ Dom2'!J86</f>
        <v>0</v>
      </c>
      <c r="G36" s="392">
        <f>'Coûts_gains variables_Dom3'!J84+'Coûts_gains variables_Dom3'!J85+'Coûts_gains variables_Dom3'!J86</f>
        <v>0</v>
      </c>
      <c r="H36" s="392">
        <f>'Coûts_gains variables_Dom4'!J84+'Coûts_gains variables_Dom4'!J85+'Coûts_gains variables_Dom4'!J86</f>
        <v>0</v>
      </c>
      <c r="I36" s="392">
        <f>'Coûts_gains variables_Dom5'!J84+'Coûts_gains variables_Dom5'!J85+'Coûts_gains variables_Dom5'!J86</f>
        <v>0</v>
      </c>
      <c r="J36" s="392">
        <f>'Coûts_gains variables_Dom6'!J84+'Coûts_gains variables_Dom6'!J85+'Coûts_gains variables_Dom6'!J86</f>
        <v>0</v>
      </c>
      <c r="K36" s="392">
        <f t="shared" si="1"/>
        <v>0</v>
      </c>
    </row>
    <row r="37" spans="1:11" ht="13.5" thickBot="1">
      <c r="A37" s="549" t="s">
        <v>247</v>
      </c>
      <c r="B37" s="549"/>
      <c r="C37" s="549"/>
      <c r="D37" s="403">
        <f>D36+D35+D34+D33</f>
        <v>0</v>
      </c>
      <c r="E37" s="404">
        <f aca="true" t="shared" si="2" ref="E37:J37">SUM(E24:E36)</f>
        <v>0</v>
      </c>
      <c r="F37" s="404">
        <f t="shared" si="2"/>
        <v>0</v>
      </c>
      <c r="G37" s="404">
        <f t="shared" si="2"/>
        <v>0</v>
      </c>
      <c r="H37" s="404">
        <f t="shared" si="2"/>
        <v>0</v>
      </c>
      <c r="I37" s="404">
        <f t="shared" si="2"/>
        <v>0</v>
      </c>
      <c r="J37" s="404">
        <f t="shared" si="2"/>
        <v>0</v>
      </c>
      <c r="K37" s="404">
        <f t="shared" si="1"/>
        <v>0</v>
      </c>
    </row>
    <row r="39" spans="2:10" ht="13.5" thickBot="1">
      <c r="B39" t="s">
        <v>309</v>
      </c>
      <c r="E39" s="518">
        <v>0.5</v>
      </c>
      <c r="F39" s="518">
        <v>0.5</v>
      </c>
      <c r="G39" s="518">
        <v>0.5</v>
      </c>
      <c r="H39" s="518">
        <v>0.5</v>
      </c>
      <c r="I39" s="518">
        <v>0.5</v>
      </c>
      <c r="J39" s="518">
        <v>0.5</v>
      </c>
    </row>
    <row r="40" spans="2:10" ht="13.5" thickBot="1">
      <c r="B40" t="s">
        <v>310</v>
      </c>
      <c r="E40" s="518">
        <v>0.8</v>
      </c>
      <c r="F40" s="518">
        <v>0.8</v>
      </c>
      <c r="G40" s="518">
        <v>0.8</v>
      </c>
      <c r="H40" s="518">
        <v>0.8</v>
      </c>
      <c r="I40" s="518">
        <v>0.8</v>
      </c>
      <c r="J40" s="518">
        <v>0.8</v>
      </c>
    </row>
    <row r="41" spans="2:10" ht="13.5" thickBot="1">
      <c r="B41" t="s">
        <v>311</v>
      </c>
      <c r="E41" s="518">
        <v>1</v>
      </c>
      <c r="F41" s="518">
        <v>1</v>
      </c>
      <c r="G41" s="518">
        <v>1</v>
      </c>
      <c r="H41" s="518">
        <v>1</v>
      </c>
      <c r="I41" s="518">
        <v>1</v>
      </c>
      <c r="J41" s="518">
        <v>1</v>
      </c>
    </row>
    <row r="42" spans="2:10" ht="13.5" thickBot="1">
      <c r="B42" t="s">
        <v>312</v>
      </c>
      <c r="E42" s="518">
        <v>1</v>
      </c>
      <c r="F42" s="518">
        <v>1</v>
      </c>
      <c r="G42" s="518">
        <v>1</v>
      </c>
      <c r="H42" s="518">
        <v>1</v>
      </c>
      <c r="I42" s="518">
        <v>1</v>
      </c>
      <c r="J42" s="518">
        <v>1</v>
      </c>
    </row>
    <row r="43" spans="2:10" ht="13.5" thickBot="1">
      <c r="B43" t="s">
        <v>313</v>
      </c>
      <c r="E43" s="518">
        <v>1</v>
      </c>
      <c r="F43" s="518">
        <v>1</v>
      </c>
      <c r="G43" s="518">
        <v>1</v>
      </c>
      <c r="H43" s="518">
        <v>1</v>
      </c>
      <c r="I43" s="518">
        <v>1</v>
      </c>
      <c r="J43" s="518">
        <v>1</v>
      </c>
    </row>
  </sheetData>
  <mergeCells count="25">
    <mergeCell ref="A36:C36"/>
    <mergeCell ref="A37:C37"/>
    <mergeCell ref="A32:C32"/>
    <mergeCell ref="A33:C33"/>
    <mergeCell ref="A34:C34"/>
    <mergeCell ref="A35:C35"/>
    <mergeCell ref="A27:C27"/>
    <mergeCell ref="A28:C28"/>
    <mergeCell ref="A29:C29"/>
    <mergeCell ref="A31:C31"/>
    <mergeCell ref="A20:C20"/>
    <mergeCell ref="A23:C23"/>
    <mergeCell ref="A25:C25"/>
    <mergeCell ref="A26:C26"/>
    <mergeCell ref="A17:C17"/>
    <mergeCell ref="A18:C18"/>
    <mergeCell ref="A19:C19"/>
    <mergeCell ref="A12:C12"/>
    <mergeCell ref="A13:C13"/>
    <mergeCell ref="A14:C14"/>
    <mergeCell ref="A15:C15"/>
    <mergeCell ref="A6:C6"/>
    <mergeCell ref="A8:C8"/>
    <mergeCell ref="A9:C9"/>
    <mergeCell ref="A10:C10"/>
  </mergeCells>
  <printOptions/>
  <pageMargins left="0.7479166666666667" right="0.7479166666666667" top="0.9840277777777777" bottom="0.9840277777777777" header="0.5118055555555555" footer="0.5118055555555555"/>
  <pageSetup horizontalDpi="300" verticalDpi="3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Tablet PV</cp:lastModifiedBy>
  <cp:lastPrinted>2009-08-31T10:08:36Z</cp:lastPrinted>
  <dcterms:created xsi:type="dcterms:W3CDTF">2009-08-31T11:21:48Z</dcterms:created>
  <dcterms:modified xsi:type="dcterms:W3CDTF">2009-11-04T11:21:50Z</dcterms:modified>
  <cp:category/>
  <cp:version/>
  <cp:contentType/>
  <cp:contentStatus/>
</cp:coreProperties>
</file>